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360" yWindow="90" windowWidth="28035" windowHeight="12330"/>
  </bookViews>
  <sheets>
    <sheet name="免笔试面试人选" sheetId="1" r:id="rId1"/>
  </sheets>
  <definedNames>
    <definedName name="_xlnm._FilterDatabase" localSheetId="0" hidden="1">免笔试面试人选!$A$4:$E$259</definedName>
    <definedName name="_xlnm.Print_Titles" localSheetId="0">免笔试面试人选!$1:$4</definedName>
  </definedNames>
  <calcPr calcId="125725"/>
</workbook>
</file>

<file path=xl/calcChain.xml><?xml version="1.0" encoding="utf-8"?>
<calcChain xmlns="http://schemas.openxmlformats.org/spreadsheetml/2006/main">
  <c r="J259" i="1"/>
  <c r="E259"/>
  <c r="J258"/>
  <c r="E258"/>
  <c r="J257"/>
  <c r="J256"/>
  <c r="J255"/>
  <c r="J254"/>
  <c r="J253"/>
  <c r="E253"/>
  <c r="J252"/>
  <c r="J251"/>
  <c r="E251"/>
  <c r="J250"/>
  <c r="E250"/>
  <c r="J249"/>
  <c r="J248"/>
  <c r="J247"/>
  <c r="J246"/>
  <c r="J245"/>
  <c r="J244"/>
  <c r="E244"/>
  <c r="J243"/>
  <c r="E243"/>
  <c r="J242"/>
  <c r="J241"/>
  <c r="J240"/>
  <c r="J239"/>
  <c r="E239"/>
  <c r="J238"/>
  <c r="E238"/>
  <c r="J237"/>
  <c r="J236"/>
  <c r="J235"/>
  <c r="E235"/>
  <c r="J234"/>
  <c r="E234"/>
  <c r="J233"/>
  <c r="J232"/>
  <c r="J231"/>
  <c r="J230"/>
  <c r="J229"/>
  <c r="J228"/>
  <c r="J227"/>
  <c r="J226"/>
  <c r="J225"/>
  <c r="J224"/>
  <c r="J223"/>
  <c r="J222"/>
  <c r="J221"/>
  <c r="J220"/>
  <c r="J219"/>
  <c r="J218"/>
  <c r="J217"/>
  <c r="J216"/>
  <c r="J215"/>
  <c r="J214"/>
  <c r="E214"/>
  <c r="J213"/>
  <c r="E213"/>
  <c r="J212"/>
  <c r="E212"/>
  <c r="J211"/>
  <c r="E211"/>
  <c r="J210"/>
  <c r="E210"/>
  <c r="J209"/>
  <c r="J208"/>
  <c r="J207"/>
  <c r="J206"/>
  <c r="J205"/>
  <c r="J204"/>
  <c r="E204"/>
  <c r="J203"/>
  <c r="E203"/>
  <c r="J202"/>
  <c r="E202"/>
  <c r="J201"/>
  <c r="J200"/>
  <c r="J199"/>
  <c r="J198"/>
  <c r="J197"/>
  <c r="J196"/>
  <c r="J195"/>
  <c r="J194"/>
  <c r="J193"/>
  <c r="J192"/>
  <c r="E192"/>
  <c r="J191"/>
  <c r="J190"/>
  <c r="E190"/>
  <c r="J189"/>
  <c r="J188"/>
  <c r="J187"/>
  <c r="J186"/>
  <c r="J185"/>
  <c r="E185"/>
  <c r="J184"/>
  <c r="J183"/>
  <c r="E183"/>
  <c r="J182"/>
  <c r="E182"/>
  <c r="J181"/>
  <c r="J180"/>
  <c r="J179"/>
  <c r="J178"/>
  <c r="E178"/>
  <c r="J177"/>
  <c r="J176"/>
  <c r="J175"/>
  <c r="J174"/>
  <c r="J173"/>
  <c r="E173"/>
  <c r="J172"/>
  <c r="E172"/>
  <c r="J171"/>
  <c r="J170"/>
  <c r="E170"/>
  <c r="J169"/>
  <c r="E169"/>
  <c r="J168"/>
  <c r="J167"/>
  <c r="J166"/>
  <c r="J165"/>
  <c r="J164"/>
  <c r="J163"/>
  <c r="J162"/>
  <c r="J161"/>
  <c r="E161"/>
  <c r="J160"/>
  <c r="J159"/>
  <c r="E159"/>
  <c r="J158"/>
  <c r="E158"/>
  <c r="J157"/>
  <c r="E157"/>
  <c r="J156"/>
  <c r="J155"/>
  <c r="E155"/>
  <c r="J154"/>
  <c r="E154"/>
  <c r="J153"/>
  <c r="J152"/>
  <c r="J151"/>
  <c r="J150"/>
  <c r="E150"/>
  <c r="J149"/>
  <c r="J148"/>
  <c r="E148"/>
  <c r="J147"/>
  <c r="E147"/>
  <c r="J146"/>
  <c r="J145"/>
  <c r="J144"/>
  <c r="E144"/>
  <c r="J143"/>
  <c r="J142"/>
  <c r="J141"/>
  <c r="J140"/>
  <c r="E140"/>
  <c r="J139"/>
  <c r="J138"/>
  <c r="E138"/>
  <c r="J137"/>
  <c r="E137"/>
  <c r="J136"/>
  <c r="J135"/>
  <c r="J134"/>
  <c r="J133"/>
  <c r="J132"/>
  <c r="J131"/>
  <c r="J130"/>
  <c r="E130"/>
  <c r="J129"/>
  <c r="E129"/>
  <c r="J128"/>
  <c r="J127"/>
  <c r="J126"/>
  <c r="J125"/>
  <c r="J124"/>
  <c r="J123"/>
  <c r="E123"/>
  <c r="J122"/>
  <c r="J121"/>
  <c r="E121"/>
  <c r="J120"/>
  <c r="E120"/>
  <c r="J119"/>
  <c r="E119"/>
  <c r="J118"/>
  <c r="E118"/>
  <c r="J117"/>
  <c r="J116"/>
  <c r="J115"/>
  <c r="J114"/>
  <c r="J113"/>
  <c r="J112"/>
  <c r="J111"/>
  <c r="J110"/>
  <c r="J109"/>
  <c r="J108"/>
  <c r="J107"/>
  <c r="J106"/>
  <c r="J105"/>
  <c r="J104"/>
  <c r="J103"/>
  <c r="J102"/>
  <c r="J101"/>
  <c r="J100"/>
  <c r="J99"/>
  <c r="J98"/>
  <c r="J97"/>
  <c r="E97"/>
  <c r="J96"/>
  <c r="J95"/>
  <c r="E95"/>
  <c r="J94"/>
  <c r="E94"/>
  <c r="J93"/>
  <c r="E93"/>
  <c r="J92"/>
  <c r="E92"/>
  <c r="J91"/>
  <c r="E91"/>
  <c r="J90"/>
  <c r="J89"/>
  <c r="E89"/>
  <c r="J88"/>
  <c r="E88"/>
  <c r="J87"/>
  <c r="J86"/>
  <c r="E86"/>
  <c r="J85"/>
  <c r="E85"/>
  <c r="J84"/>
  <c r="E84"/>
  <c r="J83"/>
  <c r="E83"/>
  <c r="J82"/>
  <c r="J81"/>
  <c r="E81"/>
  <c r="J80"/>
  <c r="J79"/>
  <c r="E79"/>
  <c r="J78"/>
  <c r="J77"/>
  <c r="E77"/>
  <c r="J76"/>
  <c r="J75"/>
  <c r="J74"/>
  <c r="E74"/>
  <c r="J73"/>
  <c r="J72"/>
  <c r="J71"/>
  <c r="E71"/>
  <c r="J70"/>
  <c r="E70"/>
  <c r="J69"/>
  <c r="E69"/>
  <c r="J68"/>
  <c r="E68"/>
  <c r="J67"/>
  <c r="E67"/>
  <c r="J66"/>
  <c r="E66"/>
  <c r="J65"/>
  <c r="E65"/>
  <c r="J64"/>
  <c r="E64"/>
  <c r="J63"/>
  <c r="E63"/>
  <c r="J62"/>
  <c r="E62"/>
  <c r="J61"/>
  <c r="J60"/>
  <c r="E60"/>
  <c r="J59"/>
  <c r="E59"/>
  <c r="J58"/>
  <c r="J57"/>
  <c r="E57"/>
  <c r="J56"/>
  <c r="E56"/>
  <c r="J55"/>
  <c r="E55"/>
  <c r="J54"/>
  <c r="E54"/>
  <c r="J53"/>
  <c r="E53"/>
  <c r="J52"/>
  <c r="E52"/>
  <c r="J51"/>
  <c r="E51"/>
  <c r="J50"/>
  <c r="J49"/>
  <c r="E49"/>
  <c r="J48"/>
  <c r="E48"/>
  <c r="J47"/>
  <c r="E47"/>
  <c r="J46"/>
  <c r="J45"/>
  <c r="E45"/>
  <c r="J44"/>
  <c r="J43"/>
  <c r="E43"/>
  <c r="J42"/>
  <c r="E42"/>
  <c r="J41"/>
  <c r="J40"/>
  <c r="J39"/>
  <c r="J38"/>
  <c r="E38"/>
  <c r="J37"/>
  <c r="J36"/>
  <c r="J35"/>
  <c r="E35"/>
  <c r="J34"/>
  <c r="J33"/>
  <c r="J32"/>
  <c r="J31"/>
  <c r="J30"/>
  <c r="J29"/>
  <c r="J28"/>
  <c r="J27"/>
  <c r="J26"/>
  <c r="E26"/>
  <c r="J25"/>
  <c r="J24"/>
  <c r="J23"/>
  <c r="J22"/>
  <c r="J21"/>
  <c r="E21"/>
  <c r="J20"/>
  <c r="J19"/>
  <c r="J18"/>
  <c r="J17"/>
  <c r="J16"/>
  <c r="J15"/>
  <c r="J14"/>
  <c r="J13"/>
  <c r="J12"/>
  <c r="E12"/>
  <c r="J11"/>
  <c r="J10"/>
  <c r="J9"/>
  <c r="J8"/>
  <c r="J7"/>
  <c r="J6"/>
  <c r="J5"/>
  <c r="E5"/>
</calcChain>
</file>

<file path=xl/sharedStrings.xml><?xml version="1.0" encoding="utf-8"?>
<sst xmlns="http://schemas.openxmlformats.org/spreadsheetml/2006/main" count="1067" uniqueCount="355">
  <si>
    <t>附件1</t>
    <phoneticPr fontId="1" type="noConversion"/>
  </si>
  <si>
    <t>2018年度百色市那坡县公开招考聘用中小学教师免笔试岗位拟进入面试范围人选名单</t>
    <phoneticPr fontId="1" type="noConversion"/>
  </si>
  <si>
    <t>(  96个岗位，164 人)</t>
    <phoneticPr fontId="1" type="noConversion"/>
  </si>
  <si>
    <t>序号</t>
  </si>
  <si>
    <t>县/区</t>
    <phoneticPr fontId="1" type="noConversion"/>
  </si>
  <si>
    <t>招聘单位</t>
    <phoneticPr fontId="1" type="noConversion"/>
  </si>
  <si>
    <t>招聘岗位</t>
  </si>
  <si>
    <t>岗位代码</t>
  </si>
  <si>
    <t>招聘人数(核减后的人数)</t>
    <phoneticPr fontId="1" type="noConversion"/>
  </si>
  <si>
    <t>姓名</t>
    <phoneticPr fontId="1" type="noConversion"/>
  </si>
  <si>
    <t>性别</t>
  </si>
  <si>
    <t>民族</t>
  </si>
  <si>
    <t>报考号</t>
  </si>
  <si>
    <t>那坡县</t>
    <phoneticPr fontId="1" type="noConversion"/>
  </si>
  <si>
    <t>那坡县城厢镇初级中学</t>
  </si>
  <si>
    <t>政治教师(聘用教师控制数)</t>
  </si>
  <si>
    <t>邓峰华</t>
  </si>
  <si>
    <t>男</t>
  </si>
  <si>
    <t>瑶族</t>
  </si>
  <si>
    <t>何英萍</t>
  </si>
  <si>
    <t>女</t>
  </si>
  <si>
    <t>壮族</t>
  </si>
  <si>
    <t>黄青意</t>
  </si>
  <si>
    <t>黄涛</t>
  </si>
  <si>
    <t>马加林</t>
  </si>
  <si>
    <t>王红飘</t>
  </si>
  <si>
    <t>汉族</t>
  </si>
  <si>
    <t>翟丽琴</t>
  </si>
  <si>
    <t>语文教师(聘用教师控制数)</t>
  </si>
  <si>
    <t>何龙</t>
  </si>
  <si>
    <t>彝族</t>
  </si>
  <si>
    <t>李红叶</t>
  </si>
  <si>
    <t>陆忠菁</t>
  </si>
  <si>
    <t>骆啟仙</t>
  </si>
  <si>
    <t>苏贵华</t>
  </si>
  <si>
    <t>覃舒月</t>
  </si>
  <si>
    <t>韦盛燕</t>
  </si>
  <si>
    <t>许艺腾</t>
  </si>
  <si>
    <t>钟京恒</t>
  </si>
  <si>
    <t>数学教师(聘用教师控制数)</t>
  </si>
  <si>
    <t>黄红英</t>
  </si>
  <si>
    <t>马秋娜</t>
  </si>
  <si>
    <t>农汉明</t>
  </si>
  <si>
    <t>农锦席</t>
  </si>
  <si>
    <t>苏贵青</t>
  </si>
  <si>
    <t>英语教师(聘用教师控制数)</t>
  </si>
  <si>
    <t>董金芝</t>
  </si>
  <si>
    <t>黄芳</t>
  </si>
  <si>
    <t>黄庆莲</t>
  </si>
  <si>
    <t>李斌</t>
  </si>
  <si>
    <t>李春俐</t>
  </si>
  <si>
    <t>隆丽玲</t>
  </si>
  <si>
    <t>王艳</t>
  </si>
  <si>
    <t>韦绍环</t>
  </si>
  <si>
    <t>肖彩益</t>
  </si>
  <si>
    <t>化学教师(聘用教师控制数)</t>
  </si>
  <si>
    <t>黄安昌</t>
  </si>
  <si>
    <t>麻彩嫘</t>
  </si>
  <si>
    <t>田连丽</t>
  </si>
  <si>
    <t>生物教师(聘用教师控制数)</t>
  </si>
  <si>
    <t>刘芳慧</t>
  </si>
  <si>
    <t>罗金霞</t>
  </si>
  <si>
    <t>钱益翠</t>
  </si>
  <si>
    <t>周运</t>
  </si>
  <si>
    <t>历史教师(聘用教师控制数)</t>
  </si>
  <si>
    <t>王国安</t>
  </si>
  <si>
    <t>美术教师(聘用教师控制数)</t>
  </si>
  <si>
    <t>陈卡特</t>
  </si>
  <si>
    <t>农晓</t>
  </si>
  <si>
    <t>音乐教师(聘用教师控制数)</t>
  </si>
  <si>
    <t>黄筱娜</t>
  </si>
  <si>
    <t>农丽芳</t>
  </si>
  <si>
    <t>那坡县坡荷乡初级中学</t>
  </si>
  <si>
    <t>农春艳</t>
  </si>
  <si>
    <t>那坡县龙合乡初级中学</t>
  </si>
  <si>
    <t>黄万苏</t>
  </si>
  <si>
    <t>地理教师(聘用教师控制数)</t>
  </si>
  <si>
    <t>李金义</t>
  </si>
  <si>
    <t>卢美蓉</t>
  </si>
  <si>
    <t>何艳</t>
  </si>
  <si>
    <t>那坡县德隆乡初级中学</t>
  </si>
  <si>
    <t>农植勋</t>
  </si>
  <si>
    <t>马海瑛</t>
  </si>
  <si>
    <t>信息技术教师(聘用教师控制数)</t>
  </si>
  <si>
    <t>庞油</t>
  </si>
  <si>
    <t>那坡县百合乡初级中学</t>
  </si>
  <si>
    <t>物理教师(聘用教师控制数)</t>
  </si>
  <si>
    <t>韦小苏</t>
  </si>
  <si>
    <t>陈艳英</t>
  </si>
  <si>
    <t>那坡县百省乡九年一贯制学校</t>
  </si>
  <si>
    <t>初中语文教师(聘用教师控制数)</t>
  </si>
  <si>
    <t>黄华疆</t>
  </si>
  <si>
    <t>梁吉</t>
  </si>
  <si>
    <t>初中数学教师(聘用教师控制数)</t>
  </si>
  <si>
    <t>黄兴水</t>
  </si>
  <si>
    <t>初中英语教师(聘用教师控制数)</t>
  </si>
  <si>
    <t>言彩凤</t>
  </si>
  <si>
    <t>张秋艳</t>
  </si>
  <si>
    <t>初中化学教师(聘用教师控制数)</t>
  </si>
  <si>
    <t>潘春立</t>
  </si>
  <si>
    <t>初中历史教师(聘用教师控制数)</t>
  </si>
  <si>
    <t>邓黎明</t>
  </si>
  <si>
    <t>初中信息技术教师(聘用教师控制数)</t>
  </si>
  <si>
    <t>岑聪</t>
  </si>
  <si>
    <t>那坡县百都乡初级中学</t>
  </si>
  <si>
    <t>黄春花</t>
  </si>
  <si>
    <t>张文静</t>
  </si>
  <si>
    <t>许彩叶</t>
  </si>
  <si>
    <t>蒙富义</t>
  </si>
  <si>
    <t>那坡县城厢镇合群村完小</t>
  </si>
  <si>
    <t>教师(聘用教师控制数)</t>
  </si>
  <si>
    <t>李技名</t>
  </si>
  <si>
    <t>那坡县城厢镇百林村完小</t>
  </si>
  <si>
    <t>杨慧珍</t>
  </si>
  <si>
    <t>那坡县龙合乡弄怀村小学</t>
  </si>
  <si>
    <t>黄莲清</t>
  </si>
  <si>
    <t>陆任堂</t>
  </si>
  <si>
    <t>农秀芬</t>
  </si>
  <si>
    <t>那坡县龙合乡品端村小学</t>
  </si>
  <si>
    <t>梁正国</t>
  </si>
  <si>
    <t>农连欣</t>
  </si>
  <si>
    <t>许振伟</t>
  </si>
  <si>
    <t>那坡县德隆乡那造村小学</t>
  </si>
  <si>
    <t>岑娥贵</t>
  </si>
  <si>
    <t>何颖慧</t>
  </si>
  <si>
    <t>那坡县百合乡民兴村小学</t>
  </si>
  <si>
    <t>王建荣</t>
  </si>
  <si>
    <t>张桂华</t>
  </si>
  <si>
    <t>那坡县平孟镇九年一贯制学校</t>
  </si>
  <si>
    <t>小学教师(聘用教师控制数)</t>
  </si>
  <si>
    <t>黄菊莉</t>
  </si>
  <si>
    <t>李海梅</t>
  </si>
  <si>
    <t>那坡县平孟镇北斗村完小</t>
  </si>
  <si>
    <t>陆万城</t>
  </si>
  <si>
    <t>那坡县百南乡弄民村弄猛小学</t>
  </si>
  <si>
    <t>郭桂鲜</t>
  </si>
  <si>
    <t>那坡县百省乡水弄特少数民族学校</t>
  </si>
  <si>
    <t>杨光年</t>
  </si>
  <si>
    <t>那坡县百省乡面良村弄苗小学</t>
  </si>
  <si>
    <t>李旭</t>
  </si>
  <si>
    <t>盘志红</t>
  </si>
  <si>
    <t>那坡县百都乡政德村小学</t>
  </si>
  <si>
    <t>黄盛武</t>
  </si>
  <si>
    <t>那坡县城厢镇中心小学</t>
  </si>
  <si>
    <t>梁莉娜</t>
  </si>
  <si>
    <t>许露方</t>
  </si>
  <si>
    <t>那坡县城厢镇隆平村完小</t>
  </si>
  <si>
    <t>全科教师(聘用教师控制数)</t>
  </si>
  <si>
    <t>李建波</t>
  </si>
  <si>
    <t>那坡县城厢镇弄楠村小学</t>
  </si>
  <si>
    <t>陆春雨</t>
  </si>
  <si>
    <t>那坡县城厢镇者兰村小学</t>
  </si>
  <si>
    <t>陆家锋</t>
  </si>
  <si>
    <t>那坡县城厢镇龙华村小学</t>
  </si>
  <si>
    <t>农黎明</t>
  </si>
  <si>
    <t>那坡县城厢镇和平村小学</t>
  </si>
  <si>
    <t>邓贵美</t>
  </si>
  <si>
    <t>谭莉沥</t>
  </si>
  <si>
    <t>那坡县龙合乡中心小学</t>
  </si>
  <si>
    <t>陈帮奎</t>
  </si>
  <si>
    <t>崔成才</t>
  </si>
  <si>
    <t>方丽小</t>
  </si>
  <si>
    <t>桂春蓉</t>
  </si>
  <si>
    <t>何佳联</t>
  </si>
  <si>
    <t>黄彩玲</t>
  </si>
  <si>
    <t>黄海春</t>
  </si>
  <si>
    <t>黄海洋</t>
  </si>
  <si>
    <t>黄梓</t>
  </si>
  <si>
    <t>雷桂英</t>
  </si>
  <si>
    <t>李佟颉</t>
  </si>
  <si>
    <t>苗族</t>
  </si>
  <si>
    <t>梁丽洁</t>
  </si>
  <si>
    <t>罗春丽</t>
  </si>
  <si>
    <t>罗玉快</t>
  </si>
  <si>
    <t>农玉珍</t>
  </si>
  <si>
    <t>秦娥</t>
  </si>
  <si>
    <t>韦艳荷</t>
  </si>
  <si>
    <t>许敏霞</t>
  </si>
  <si>
    <t>许秋英</t>
  </si>
  <si>
    <t>许章益</t>
  </si>
  <si>
    <t>岳丽</t>
  </si>
  <si>
    <t>罗永象</t>
  </si>
  <si>
    <t>体育教师(聘用教师控制数)</t>
  </si>
  <si>
    <t>黄彩金</t>
  </si>
  <si>
    <t>那坡县龙合乡信合村完小</t>
  </si>
  <si>
    <t>陆富恩</t>
  </si>
  <si>
    <t>那坡县龙合乡仁合村完小</t>
  </si>
  <si>
    <t>黄桥</t>
  </si>
  <si>
    <t>韦锦妹</t>
  </si>
  <si>
    <t>那坡县龙合乡定业村完小</t>
  </si>
  <si>
    <t>邓彩丽</t>
  </si>
  <si>
    <t>雷宏庆</t>
  </si>
  <si>
    <t>陆浩民</t>
  </si>
  <si>
    <t>农晓萍</t>
  </si>
  <si>
    <t>阳治达</t>
  </si>
  <si>
    <t>叶思祝</t>
  </si>
  <si>
    <t>苏俊源</t>
  </si>
  <si>
    <t>那坡县龙合乡桂合村完小</t>
  </si>
  <si>
    <t>邓飞</t>
  </si>
  <si>
    <t>符丽粘</t>
  </si>
  <si>
    <t>黄英钰</t>
  </si>
  <si>
    <t>李荣会</t>
  </si>
  <si>
    <t>李祥旺</t>
  </si>
  <si>
    <t>陆庭华</t>
  </si>
  <si>
    <t>杨慧</t>
  </si>
  <si>
    <t>鲁娅萍</t>
  </si>
  <si>
    <t>那坡县龙合乡德合村小学</t>
  </si>
  <si>
    <t>邝洪立</t>
  </si>
  <si>
    <t>欧启京</t>
  </si>
  <si>
    <t>那坡县龙合乡果力村小学</t>
  </si>
  <si>
    <t>黄祥德</t>
  </si>
  <si>
    <t>梁日夫</t>
  </si>
  <si>
    <t>陆刘军</t>
  </si>
  <si>
    <t>沈周莲</t>
  </si>
  <si>
    <t>那坡县龙合乡马元村小学</t>
  </si>
  <si>
    <t>黄海美</t>
  </si>
  <si>
    <t>张金娜</t>
  </si>
  <si>
    <t>周秀萍</t>
  </si>
  <si>
    <t>严相意</t>
  </si>
  <si>
    <t>那坡县德隆乡中心小学</t>
  </si>
  <si>
    <t>曹洪健</t>
  </si>
  <si>
    <t>王家兰</t>
  </si>
  <si>
    <t>梁哈乐</t>
  </si>
  <si>
    <t>罗桂仙</t>
  </si>
  <si>
    <t>邱拉古</t>
  </si>
  <si>
    <t>韦浩</t>
  </si>
  <si>
    <t>梁慧</t>
  </si>
  <si>
    <t>那坡县德隆乡团结村完小</t>
  </si>
  <si>
    <t>黄小琳</t>
  </si>
  <si>
    <t>赵滨</t>
  </si>
  <si>
    <t>陈志勇</t>
  </si>
  <si>
    <t>那坡县德隆乡德乐村小学</t>
  </si>
  <si>
    <t>陆海莹</t>
  </si>
  <si>
    <t>那坡县德隆乡昂屯村小学</t>
  </si>
  <si>
    <t>刘佳</t>
  </si>
  <si>
    <t>谭大辉</t>
  </si>
  <si>
    <t>那坡县百合乡中心小学</t>
  </si>
  <si>
    <t>陈丽妃</t>
  </si>
  <si>
    <t>杜丽平</t>
  </si>
  <si>
    <t>黄斌</t>
  </si>
  <si>
    <t>黄美玲</t>
  </si>
  <si>
    <t>黄美娴</t>
  </si>
  <si>
    <t>李金华</t>
  </si>
  <si>
    <t>凌睿</t>
  </si>
  <si>
    <t>杨波</t>
  </si>
  <si>
    <t>陈丽娟</t>
  </si>
  <si>
    <t>那坡县百合乡那乐村小学</t>
  </si>
  <si>
    <t>关海泉</t>
  </si>
  <si>
    <t>张凤梅</t>
  </si>
  <si>
    <t>白族</t>
  </si>
  <si>
    <t>那坡县百合乡平坛村小学</t>
  </si>
  <si>
    <t>卢宝</t>
  </si>
  <si>
    <t>小学全科教师(聘用教师控制数)</t>
  </si>
  <si>
    <t>冯艳妮</t>
  </si>
  <si>
    <t>黄慧妮</t>
  </si>
  <si>
    <t>吕婧蓉</t>
  </si>
  <si>
    <t>农冬叶</t>
  </si>
  <si>
    <t>潘虹求</t>
  </si>
  <si>
    <t>班梦琪</t>
  </si>
  <si>
    <t>岑秀香</t>
  </si>
  <si>
    <t>林明凤</t>
  </si>
  <si>
    <t>玉金德</t>
  </si>
  <si>
    <t>冯钰珍</t>
  </si>
  <si>
    <t>那坡县平孟镇念井村完小</t>
  </si>
  <si>
    <t>农惠红</t>
  </si>
  <si>
    <t>潘桂柳</t>
  </si>
  <si>
    <t>那坡县百南乡中心小学</t>
  </si>
  <si>
    <t>刘建生</t>
  </si>
  <si>
    <t>汪曾飞</t>
  </si>
  <si>
    <t>王琮贵</t>
  </si>
  <si>
    <t>许先慧</t>
  </si>
  <si>
    <t>赵云芳</t>
  </si>
  <si>
    <t>那坡县百南乡上盖村完小</t>
  </si>
  <si>
    <t>方月建</t>
  </si>
  <si>
    <t>江春丽</t>
  </si>
  <si>
    <t>凤振飞</t>
  </si>
  <si>
    <t>黄丽莉</t>
  </si>
  <si>
    <t>黄美妙</t>
  </si>
  <si>
    <t>李娟</t>
  </si>
  <si>
    <t>梁华琼</t>
  </si>
  <si>
    <t>零琴</t>
  </si>
  <si>
    <t>农大海</t>
  </si>
  <si>
    <t>农勇</t>
  </si>
  <si>
    <t>杨敏</t>
  </si>
  <si>
    <t>玉花</t>
  </si>
  <si>
    <t>小学英语教师(聘用教师控制数)</t>
  </si>
  <si>
    <t>方彦</t>
  </si>
  <si>
    <t>小学美术教师(聘用教师控制数)</t>
  </si>
  <si>
    <t>李文艳</t>
  </si>
  <si>
    <t>那坡县百省乡下华村完小</t>
  </si>
  <si>
    <t>邓舒心</t>
  </si>
  <si>
    <t>何荣幸</t>
  </si>
  <si>
    <t>黄清荷</t>
  </si>
  <si>
    <t>潘海霞</t>
  </si>
  <si>
    <t>汪艳华</t>
  </si>
  <si>
    <t>赵辉波</t>
  </si>
  <si>
    <t>黄媛</t>
  </si>
  <si>
    <t>杨建勇</t>
  </si>
  <si>
    <t>那坡县百省乡面良村小学</t>
  </si>
  <si>
    <t>吴勇杰</t>
  </si>
  <si>
    <t>那坡县百省乡那孟村小学</t>
  </si>
  <si>
    <t>马卫文</t>
  </si>
  <si>
    <t>那坡县百都乡中心小学</t>
  </si>
  <si>
    <t>白正华</t>
  </si>
  <si>
    <t>段红跃</t>
  </si>
  <si>
    <t>何朝超</t>
  </si>
  <si>
    <t>黄湘泽</t>
  </si>
  <si>
    <t>梁景甜</t>
  </si>
  <si>
    <t>梁美娜</t>
  </si>
  <si>
    <t>陆冬梅</t>
  </si>
  <si>
    <t>陆美金</t>
  </si>
  <si>
    <t>陆玉美</t>
  </si>
  <si>
    <t>马玉花</t>
  </si>
  <si>
    <t>蒙健</t>
  </si>
  <si>
    <t>蒙健平</t>
  </si>
  <si>
    <t>农美玉</t>
  </si>
  <si>
    <t>农宇锋</t>
  </si>
  <si>
    <t>农振</t>
  </si>
  <si>
    <t>王美</t>
  </si>
  <si>
    <t>王永光</t>
  </si>
  <si>
    <t>赵永春</t>
  </si>
  <si>
    <t>赵友兰</t>
  </si>
  <si>
    <t>周柔雪</t>
  </si>
  <si>
    <t>李彩艳</t>
  </si>
  <si>
    <t>黄维松</t>
  </si>
  <si>
    <t>林朝会</t>
  </si>
  <si>
    <t>卢顺成</t>
  </si>
  <si>
    <t>农秋芬</t>
  </si>
  <si>
    <t>那坡县百都乡那隆村完小</t>
  </si>
  <si>
    <t>李莹</t>
  </si>
  <si>
    <t>农彩妹</t>
  </si>
  <si>
    <t>姚美凤</t>
  </si>
  <si>
    <t>赵梓忻</t>
  </si>
  <si>
    <t>王小欧</t>
  </si>
  <si>
    <t>那坡县百都乡唐昔村小学</t>
  </si>
  <si>
    <t>马大梅</t>
  </si>
  <si>
    <t>潘忠保</t>
  </si>
  <si>
    <t>吴忠恒</t>
  </si>
  <si>
    <t>杨颖奖</t>
  </si>
  <si>
    <t>张桂宾</t>
  </si>
  <si>
    <t>那坡县百都乡者欣村小学</t>
  </si>
  <si>
    <t>王映岚</t>
  </si>
  <si>
    <t>那坡县百都乡弄化村小学</t>
  </si>
  <si>
    <t>梁大飞</t>
  </si>
  <si>
    <t>莫建南</t>
  </si>
  <si>
    <t>那坡县百都乡果庇村小学</t>
  </si>
  <si>
    <t>黄碧玲</t>
  </si>
  <si>
    <t>黄小英</t>
  </si>
  <si>
    <t>罗昌世</t>
  </si>
  <si>
    <t>马新梅</t>
  </si>
  <si>
    <t>张桂香</t>
  </si>
  <si>
    <t>那坡县百都乡感怀村小学</t>
  </si>
  <si>
    <t>农玮</t>
  </si>
  <si>
    <t>那坡县百都乡各门村小学</t>
  </si>
  <si>
    <t>杨潇琦</t>
  </si>
</sst>
</file>

<file path=xl/styles.xml><?xml version="1.0" encoding="utf-8"?>
<styleSheet xmlns="http://schemas.openxmlformats.org/spreadsheetml/2006/main">
  <fonts count="6">
    <font>
      <sz val="11"/>
      <color theme="1"/>
      <name val="宋体"/>
      <family val="2"/>
      <charset val="134"/>
      <scheme val="minor"/>
    </font>
    <font>
      <sz val="9"/>
      <name val="宋体"/>
      <family val="2"/>
      <charset val="134"/>
      <scheme val="minor"/>
    </font>
    <font>
      <b/>
      <sz val="16"/>
      <color theme="1"/>
      <name val="宋体"/>
      <family val="3"/>
      <charset val="134"/>
      <scheme val="minor"/>
    </font>
    <font>
      <b/>
      <sz val="20"/>
      <color theme="1"/>
      <name val="黑体"/>
      <family val="3"/>
      <charset val="134"/>
    </font>
    <font>
      <sz val="11"/>
      <color theme="1"/>
      <name val="宋体"/>
      <family val="3"/>
      <charset val="134"/>
      <scheme val="minor"/>
    </font>
    <font>
      <b/>
      <sz val="11"/>
      <name val="宋体"/>
      <family val="3"/>
      <charset val="134"/>
      <scheme val="minor"/>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0" fontId="4" fillId="0" borderId="0"/>
  </cellStyleXfs>
  <cellXfs count="16">
    <xf numFmtId="0" fontId="0" fillId="0" borderId="0" xfId="0">
      <alignment vertical="center"/>
    </xf>
    <xf numFmtId="0" fontId="0" fillId="2" borderId="0" xfId="0" applyFill="1" applyAlignment="1">
      <alignment horizontal="center" vertical="center"/>
    </xf>
    <xf numFmtId="0" fontId="2" fillId="2" borderId="0" xfId="0" applyFont="1" applyFill="1" applyAlignment="1">
      <alignment horizontal="center" vertical="center"/>
    </xf>
    <xf numFmtId="0" fontId="3" fillId="2" borderId="0" xfId="0" applyFont="1" applyFill="1" applyAlignment="1">
      <alignment horizontal="center" vertical="center"/>
    </xf>
    <xf numFmtId="0" fontId="0" fillId="2" borderId="1" xfId="0" applyFill="1" applyBorder="1" applyAlignment="1">
      <alignment horizontal="center" vertical="center" wrapText="1"/>
    </xf>
    <xf numFmtId="0" fontId="5" fillId="2" borderId="1" xfId="1" applyFont="1" applyFill="1" applyBorder="1" applyAlignment="1">
      <alignment horizontal="center" vertical="center" wrapText="1"/>
    </xf>
    <xf numFmtId="0" fontId="0" fillId="2" borderId="2" xfId="0" applyFill="1" applyBorder="1" applyAlignment="1">
      <alignment horizontal="center" vertical="center" wrapText="1"/>
    </xf>
    <xf numFmtId="0" fontId="0" fillId="0" borderId="2" xfId="0" applyBorder="1" applyAlignment="1">
      <alignment horizontal="center" vertical="center"/>
    </xf>
    <xf numFmtId="0" fontId="0" fillId="0" borderId="1" xfId="0" applyBorder="1" applyAlignment="1">
      <alignment horizontal="center" vertical="center"/>
    </xf>
    <xf numFmtId="0" fontId="0" fillId="2" borderId="3" xfId="0" applyFill="1" applyBorder="1" applyAlignment="1">
      <alignment horizontal="center" vertical="center" wrapText="1"/>
    </xf>
    <xf numFmtId="0" fontId="0" fillId="0" borderId="3" xfId="0" applyBorder="1" applyAlignment="1">
      <alignment horizontal="center" vertical="center"/>
    </xf>
    <xf numFmtId="0" fontId="0" fillId="2" borderId="4" xfId="0" applyFill="1" applyBorder="1" applyAlignment="1">
      <alignment horizontal="center" vertical="center" wrapText="1"/>
    </xf>
    <xf numFmtId="0" fontId="0" fillId="0" borderId="4" xfId="0" applyBorder="1" applyAlignment="1">
      <alignment horizontal="center" vertical="center"/>
    </xf>
    <xf numFmtId="0" fontId="0" fillId="0" borderId="1" xfId="0" applyBorder="1">
      <alignment vertical="center"/>
    </xf>
    <xf numFmtId="0" fontId="0" fillId="2" borderId="1" xfId="0" applyFill="1" applyBorder="1">
      <alignment vertical="center"/>
    </xf>
    <xf numFmtId="0" fontId="0" fillId="2" borderId="1" xfId="0" applyFill="1" applyBorder="1" applyAlignment="1">
      <alignment horizontal="center" vertical="center"/>
    </xf>
  </cellXfs>
  <cellStyles count="2">
    <cellStyle name="常规" xfId="0" builtinId="0"/>
    <cellStyle name="常规 2" xfId="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J259"/>
  <sheetViews>
    <sheetView tabSelected="1" topLeftCell="A120" workbookViewId="0">
      <selection activeCell="A257" sqref="A257"/>
    </sheetView>
  </sheetViews>
  <sheetFormatPr defaultRowHeight="24.95" customHeight="1"/>
  <cols>
    <col min="1" max="1" width="6.125" style="1" customWidth="1"/>
    <col min="2" max="2" width="7.875" style="1" customWidth="1"/>
    <col min="3" max="3" width="26.5" style="1" customWidth="1"/>
    <col min="4" max="4" width="23.875" style="1" customWidth="1"/>
    <col min="5" max="5" width="11.625" style="1" customWidth="1"/>
    <col min="6" max="6" width="24" style="1" customWidth="1"/>
    <col min="7" max="7" width="9" style="1"/>
    <col min="8" max="8" width="6.125" style="1" customWidth="1"/>
    <col min="9" max="9" width="6.375" style="1" customWidth="1"/>
    <col min="10" max="10" width="15.625" style="1" customWidth="1"/>
    <col min="11" max="16384" width="9" style="1"/>
  </cols>
  <sheetData>
    <row r="1" spans="1:10" ht="24.95" customHeight="1">
      <c r="A1" s="1" t="s">
        <v>0</v>
      </c>
    </row>
    <row r="2" spans="1:10" ht="24.95" customHeight="1">
      <c r="A2" s="2" t="s">
        <v>1</v>
      </c>
      <c r="B2" s="2"/>
      <c r="C2" s="2"/>
      <c r="D2" s="2"/>
      <c r="E2" s="2"/>
      <c r="F2" s="2"/>
      <c r="G2" s="2"/>
      <c r="H2" s="2"/>
      <c r="I2" s="2"/>
      <c r="J2" s="2"/>
    </row>
    <row r="3" spans="1:10" ht="24.95" customHeight="1">
      <c r="A3" s="3" t="s">
        <v>2</v>
      </c>
      <c r="B3" s="3"/>
      <c r="C3" s="3"/>
      <c r="D3" s="3"/>
      <c r="E3" s="3"/>
      <c r="F3" s="3"/>
      <c r="G3" s="3"/>
      <c r="H3" s="3"/>
      <c r="I3" s="3"/>
      <c r="J3" s="3"/>
    </row>
    <row r="4" spans="1:10" ht="24.95" customHeight="1">
      <c r="A4" s="4" t="s">
        <v>3</v>
      </c>
      <c r="B4" s="4" t="s">
        <v>4</v>
      </c>
      <c r="C4" s="4" t="s">
        <v>5</v>
      </c>
      <c r="D4" s="5" t="s">
        <v>6</v>
      </c>
      <c r="E4" s="4" t="s">
        <v>7</v>
      </c>
      <c r="F4" s="5" t="s">
        <v>8</v>
      </c>
      <c r="G4" s="5" t="s">
        <v>9</v>
      </c>
      <c r="H4" s="5" t="s">
        <v>10</v>
      </c>
      <c r="I4" s="5" t="s">
        <v>11</v>
      </c>
      <c r="J4" s="4" t="s">
        <v>12</v>
      </c>
    </row>
    <row r="5" spans="1:10" ht="24.95" customHeight="1">
      <c r="A5" s="4">
        <v>1</v>
      </c>
      <c r="B5" s="6" t="s">
        <v>13</v>
      </c>
      <c r="C5" s="6" t="s">
        <v>14</v>
      </c>
      <c r="D5" s="7" t="s">
        <v>15</v>
      </c>
      <c r="E5" s="6" t="str">
        <f>"4510260024"</f>
        <v>4510260024</v>
      </c>
      <c r="F5" s="6">
        <v>3</v>
      </c>
      <c r="G5" s="8" t="s">
        <v>16</v>
      </c>
      <c r="H5" s="8" t="s">
        <v>17</v>
      </c>
      <c r="I5" s="8" t="s">
        <v>18</v>
      </c>
      <c r="J5" s="4" t="str">
        <f>"181026000008"</f>
        <v>181026000008</v>
      </c>
    </row>
    <row r="6" spans="1:10" ht="24.95" customHeight="1">
      <c r="A6" s="4">
        <v>2</v>
      </c>
      <c r="B6" s="9"/>
      <c r="C6" s="9"/>
      <c r="D6" s="10"/>
      <c r="E6" s="9"/>
      <c r="F6" s="9"/>
      <c r="G6" s="8" t="s">
        <v>19</v>
      </c>
      <c r="H6" s="8" t="s">
        <v>20</v>
      </c>
      <c r="I6" s="8" t="s">
        <v>21</v>
      </c>
      <c r="J6" s="4" t="str">
        <f>"181026000306"</f>
        <v>181026000306</v>
      </c>
    </row>
    <row r="7" spans="1:10" ht="24.95" customHeight="1">
      <c r="A7" s="4">
        <v>3</v>
      </c>
      <c r="B7" s="9"/>
      <c r="C7" s="9"/>
      <c r="D7" s="10"/>
      <c r="E7" s="9"/>
      <c r="F7" s="9"/>
      <c r="G7" s="8" t="s">
        <v>22</v>
      </c>
      <c r="H7" s="8" t="s">
        <v>20</v>
      </c>
      <c r="I7" s="8" t="s">
        <v>21</v>
      </c>
      <c r="J7" s="4" t="str">
        <f>"181026000059"</f>
        <v>181026000059</v>
      </c>
    </row>
    <row r="8" spans="1:10" ht="24.95" customHeight="1">
      <c r="A8" s="4">
        <v>4</v>
      </c>
      <c r="B8" s="9"/>
      <c r="C8" s="9"/>
      <c r="D8" s="10"/>
      <c r="E8" s="9"/>
      <c r="F8" s="9"/>
      <c r="G8" s="8" t="s">
        <v>23</v>
      </c>
      <c r="H8" s="8" t="s">
        <v>17</v>
      </c>
      <c r="I8" s="8" t="s">
        <v>21</v>
      </c>
      <c r="J8" s="4" t="str">
        <f>"181026000531"</f>
        <v>181026000531</v>
      </c>
    </row>
    <row r="9" spans="1:10" ht="24.95" customHeight="1">
      <c r="A9" s="4">
        <v>5</v>
      </c>
      <c r="B9" s="9"/>
      <c r="C9" s="9"/>
      <c r="D9" s="10"/>
      <c r="E9" s="9"/>
      <c r="F9" s="9"/>
      <c r="G9" s="8" t="s">
        <v>24</v>
      </c>
      <c r="H9" s="8" t="s">
        <v>17</v>
      </c>
      <c r="I9" s="8" t="s">
        <v>21</v>
      </c>
      <c r="J9" s="4" t="str">
        <f>"181026000359"</f>
        <v>181026000359</v>
      </c>
    </row>
    <row r="10" spans="1:10" ht="24.95" customHeight="1">
      <c r="A10" s="4">
        <v>6</v>
      </c>
      <c r="B10" s="9"/>
      <c r="C10" s="9"/>
      <c r="D10" s="10"/>
      <c r="E10" s="9"/>
      <c r="F10" s="9"/>
      <c r="G10" s="8" t="s">
        <v>25</v>
      </c>
      <c r="H10" s="8" t="s">
        <v>20</v>
      </c>
      <c r="I10" s="8" t="s">
        <v>26</v>
      </c>
      <c r="J10" s="4" t="str">
        <f>"181026000501"</f>
        <v>181026000501</v>
      </c>
    </row>
    <row r="11" spans="1:10" ht="24.95" customHeight="1">
      <c r="A11" s="4">
        <v>7</v>
      </c>
      <c r="B11" s="11"/>
      <c r="C11" s="11"/>
      <c r="D11" s="12"/>
      <c r="E11" s="11"/>
      <c r="F11" s="11"/>
      <c r="G11" s="8" t="s">
        <v>27</v>
      </c>
      <c r="H11" s="8" t="s">
        <v>20</v>
      </c>
      <c r="I11" s="8" t="s">
        <v>21</v>
      </c>
      <c r="J11" s="4" t="str">
        <f>"181026000282"</f>
        <v>181026000282</v>
      </c>
    </row>
    <row r="12" spans="1:10" ht="24.95" customHeight="1">
      <c r="A12" s="4">
        <v>8</v>
      </c>
      <c r="B12" s="6" t="s">
        <v>13</v>
      </c>
      <c r="C12" s="6" t="s">
        <v>14</v>
      </c>
      <c r="D12" s="7" t="s">
        <v>28</v>
      </c>
      <c r="E12" s="6" t="str">
        <f>"4510260025"</f>
        <v>4510260025</v>
      </c>
      <c r="F12" s="6">
        <v>3</v>
      </c>
      <c r="G12" s="8" t="s">
        <v>29</v>
      </c>
      <c r="H12" s="8" t="s">
        <v>17</v>
      </c>
      <c r="I12" s="8" t="s">
        <v>30</v>
      </c>
      <c r="J12" s="4" t="str">
        <f>"181026000137"</f>
        <v>181026000137</v>
      </c>
    </row>
    <row r="13" spans="1:10" ht="24.95" customHeight="1">
      <c r="A13" s="4">
        <v>9</v>
      </c>
      <c r="B13" s="9"/>
      <c r="C13" s="9"/>
      <c r="D13" s="10"/>
      <c r="E13" s="9"/>
      <c r="F13" s="9"/>
      <c r="G13" s="8" t="s">
        <v>31</v>
      </c>
      <c r="H13" s="8" t="s">
        <v>20</v>
      </c>
      <c r="I13" s="8" t="s">
        <v>21</v>
      </c>
      <c r="J13" s="4" t="str">
        <f>"181026000312"</f>
        <v>181026000312</v>
      </c>
    </row>
    <row r="14" spans="1:10" ht="24.95" customHeight="1">
      <c r="A14" s="4">
        <v>10</v>
      </c>
      <c r="B14" s="9"/>
      <c r="C14" s="9"/>
      <c r="D14" s="10"/>
      <c r="E14" s="9"/>
      <c r="F14" s="9"/>
      <c r="G14" s="8" t="s">
        <v>32</v>
      </c>
      <c r="H14" s="8" t="s">
        <v>20</v>
      </c>
      <c r="I14" s="8" t="s">
        <v>30</v>
      </c>
      <c r="J14" s="4" t="str">
        <f>"181026000346"</f>
        <v>181026000346</v>
      </c>
    </row>
    <row r="15" spans="1:10" ht="24.95" customHeight="1">
      <c r="A15" s="4">
        <v>11</v>
      </c>
      <c r="B15" s="9"/>
      <c r="C15" s="9"/>
      <c r="D15" s="10"/>
      <c r="E15" s="9"/>
      <c r="F15" s="9"/>
      <c r="G15" s="8" t="s">
        <v>33</v>
      </c>
      <c r="H15" s="8" t="s">
        <v>20</v>
      </c>
      <c r="I15" s="8" t="s">
        <v>26</v>
      </c>
      <c r="J15" s="4" t="str">
        <f>"181026000504"</f>
        <v>181026000504</v>
      </c>
    </row>
    <row r="16" spans="1:10" ht="24.95" customHeight="1">
      <c r="A16" s="4">
        <v>12</v>
      </c>
      <c r="B16" s="9"/>
      <c r="C16" s="9"/>
      <c r="D16" s="10"/>
      <c r="E16" s="9"/>
      <c r="F16" s="9"/>
      <c r="G16" s="8" t="s">
        <v>34</v>
      </c>
      <c r="H16" s="8" t="s">
        <v>20</v>
      </c>
      <c r="I16" s="8" t="s">
        <v>21</v>
      </c>
      <c r="J16" s="4" t="str">
        <f>"181026000064"</f>
        <v>181026000064</v>
      </c>
    </row>
    <row r="17" spans="1:10" ht="24.95" customHeight="1">
      <c r="A17" s="4">
        <v>13</v>
      </c>
      <c r="B17" s="9"/>
      <c r="C17" s="9"/>
      <c r="D17" s="10"/>
      <c r="E17" s="9"/>
      <c r="F17" s="9"/>
      <c r="G17" s="8" t="s">
        <v>35</v>
      </c>
      <c r="H17" s="8" t="s">
        <v>20</v>
      </c>
      <c r="I17" s="8" t="s">
        <v>21</v>
      </c>
      <c r="J17" s="4" t="str">
        <f>"181026000534"</f>
        <v>181026000534</v>
      </c>
    </row>
    <row r="18" spans="1:10" ht="24.95" customHeight="1">
      <c r="A18" s="4">
        <v>14</v>
      </c>
      <c r="B18" s="9"/>
      <c r="C18" s="9"/>
      <c r="D18" s="10"/>
      <c r="E18" s="9"/>
      <c r="F18" s="9"/>
      <c r="G18" s="8" t="s">
        <v>36</v>
      </c>
      <c r="H18" s="8" t="s">
        <v>20</v>
      </c>
      <c r="I18" s="8" t="s">
        <v>21</v>
      </c>
      <c r="J18" s="4" t="str">
        <f>"181026000318"</f>
        <v>181026000318</v>
      </c>
    </row>
    <row r="19" spans="1:10" ht="24.95" customHeight="1">
      <c r="A19" s="4">
        <v>15</v>
      </c>
      <c r="B19" s="9"/>
      <c r="C19" s="9"/>
      <c r="D19" s="10"/>
      <c r="E19" s="9"/>
      <c r="F19" s="9"/>
      <c r="G19" s="8" t="s">
        <v>37</v>
      </c>
      <c r="H19" s="8" t="s">
        <v>20</v>
      </c>
      <c r="I19" s="8" t="s">
        <v>21</v>
      </c>
      <c r="J19" s="4" t="str">
        <f>"181026000026"</f>
        <v>181026000026</v>
      </c>
    </row>
    <row r="20" spans="1:10" ht="24.95" customHeight="1">
      <c r="A20" s="4">
        <v>16</v>
      </c>
      <c r="B20" s="11"/>
      <c r="C20" s="11"/>
      <c r="D20" s="12"/>
      <c r="E20" s="11"/>
      <c r="F20" s="11"/>
      <c r="G20" s="8" t="s">
        <v>38</v>
      </c>
      <c r="H20" s="8" t="s">
        <v>17</v>
      </c>
      <c r="I20" s="8" t="s">
        <v>21</v>
      </c>
      <c r="J20" s="4" t="str">
        <f>"181026000036"</f>
        <v>181026000036</v>
      </c>
    </row>
    <row r="21" spans="1:10" ht="24.95" customHeight="1">
      <c r="A21" s="4">
        <v>17</v>
      </c>
      <c r="B21" s="6" t="s">
        <v>13</v>
      </c>
      <c r="C21" s="6" t="s">
        <v>14</v>
      </c>
      <c r="D21" s="7" t="s">
        <v>39</v>
      </c>
      <c r="E21" s="6" t="str">
        <f>"4510260026"</f>
        <v>4510260026</v>
      </c>
      <c r="F21" s="6">
        <v>3</v>
      </c>
      <c r="G21" s="8" t="s">
        <v>40</v>
      </c>
      <c r="H21" s="8" t="s">
        <v>20</v>
      </c>
      <c r="I21" s="8" t="s">
        <v>21</v>
      </c>
      <c r="J21" s="4" t="str">
        <f>"181026000308"</f>
        <v>181026000308</v>
      </c>
    </row>
    <row r="22" spans="1:10" ht="24.95" customHeight="1">
      <c r="A22" s="4">
        <v>18</v>
      </c>
      <c r="B22" s="9"/>
      <c r="C22" s="9"/>
      <c r="D22" s="10"/>
      <c r="E22" s="9"/>
      <c r="F22" s="9"/>
      <c r="G22" s="8" t="s">
        <v>41</v>
      </c>
      <c r="H22" s="8" t="s">
        <v>20</v>
      </c>
      <c r="I22" s="8" t="s">
        <v>21</v>
      </c>
      <c r="J22" s="4" t="str">
        <f>"181026000078"</f>
        <v>181026000078</v>
      </c>
    </row>
    <row r="23" spans="1:10" ht="24.95" customHeight="1">
      <c r="A23" s="4">
        <v>19</v>
      </c>
      <c r="B23" s="9"/>
      <c r="C23" s="9"/>
      <c r="D23" s="10"/>
      <c r="E23" s="9"/>
      <c r="F23" s="9"/>
      <c r="G23" s="8" t="s">
        <v>42</v>
      </c>
      <c r="H23" s="8" t="s">
        <v>17</v>
      </c>
      <c r="I23" s="8" t="s">
        <v>21</v>
      </c>
      <c r="J23" s="4" t="str">
        <f>"181026000477"</f>
        <v>181026000477</v>
      </c>
    </row>
    <row r="24" spans="1:10" ht="24.95" customHeight="1">
      <c r="A24" s="4">
        <v>20</v>
      </c>
      <c r="B24" s="9"/>
      <c r="C24" s="9"/>
      <c r="D24" s="10"/>
      <c r="E24" s="9"/>
      <c r="F24" s="9"/>
      <c r="G24" s="8" t="s">
        <v>43</v>
      </c>
      <c r="H24" s="8" t="s">
        <v>20</v>
      </c>
      <c r="I24" s="8" t="s">
        <v>21</v>
      </c>
      <c r="J24" s="4" t="str">
        <f>"181026000227"</f>
        <v>181026000227</v>
      </c>
    </row>
    <row r="25" spans="1:10" ht="24.95" customHeight="1">
      <c r="A25" s="4">
        <v>21</v>
      </c>
      <c r="B25" s="11"/>
      <c r="C25" s="11"/>
      <c r="D25" s="12"/>
      <c r="E25" s="11"/>
      <c r="F25" s="11"/>
      <c r="G25" s="8" t="s">
        <v>44</v>
      </c>
      <c r="H25" s="8" t="s">
        <v>20</v>
      </c>
      <c r="I25" s="8" t="s">
        <v>21</v>
      </c>
      <c r="J25" s="4" t="str">
        <f>"181026000494"</f>
        <v>181026000494</v>
      </c>
    </row>
    <row r="26" spans="1:10" ht="24.95" customHeight="1">
      <c r="A26" s="4">
        <v>22</v>
      </c>
      <c r="B26" s="6" t="s">
        <v>13</v>
      </c>
      <c r="C26" s="6" t="s">
        <v>14</v>
      </c>
      <c r="D26" s="7" t="s">
        <v>45</v>
      </c>
      <c r="E26" s="6" t="str">
        <f>"4510260027"</f>
        <v>4510260027</v>
      </c>
      <c r="F26" s="6">
        <v>3</v>
      </c>
      <c r="G26" s="8" t="s">
        <v>46</v>
      </c>
      <c r="H26" s="8" t="s">
        <v>20</v>
      </c>
      <c r="I26" s="8" t="s">
        <v>21</v>
      </c>
      <c r="J26" s="4" t="str">
        <f>"181026000411"</f>
        <v>181026000411</v>
      </c>
    </row>
    <row r="27" spans="1:10" ht="24.95" customHeight="1">
      <c r="A27" s="4">
        <v>23</v>
      </c>
      <c r="B27" s="9"/>
      <c r="C27" s="9"/>
      <c r="D27" s="10"/>
      <c r="E27" s="9"/>
      <c r="F27" s="9"/>
      <c r="G27" s="8" t="s">
        <v>47</v>
      </c>
      <c r="H27" s="8" t="s">
        <v>20</v>
      </c>
      <c r="I27" s="8" t="s">
        <v>21</v>
      </c>
      <c r="J27" s="4" t="str">
        <f>"181026000347"</f>
        <v>181026000347</v>
      </c>
    </row>
    <row r="28" spans="1:10" ht="24.95" customHeight="1">
      <c r="A28" s="4">
        <v>24</v>
      </c>
      <c r="B28" s="9"/>
      <c r="C28" s="9"/>
      <c r="D28" s="10"/>
      <c r="E28" s="9"/>
      <c r="F28" s="9"/>
      <c r="G28" s="8" t="s">
        <v>48</v>
      </c>
      <c r="H28" s="8" t="s">
        <v>20</v>
      </c>
      <c r="I28" s="8" t="s">
        <v>21</v>
      </c>
      <c r="J28" s="4" t="str">
        <f>"181026000053"</f>
        <v>181026000053</v>
      </c>
    </row>
    <row r="29" spans="1:10" ht="24.95" customHeight="1">
      <c r="A29" s="4">
        <v>25</v>
      </c>
      <c r="B29" s="9"/>
      <c r="C29" s="9"/>
      <c r="D29" s="10"/>
      <c r="E29" s="9"/>
      <c r="F29" s="9"/>
      <c r="G29" s="8" t="s">
        <v>49</v>
      </c>
      <c r="H29" s="8" t="s">
        <v>17</v>
      </c>
      <c r="I29" s="8" t="s">
        <v>18</v>
      </c>
      <c r="J29" s="4" t="str">
        <f>"181026000550"</f>
        <v>181026000550</v>
      </c>
    </row>
    <row r="30" spans="1:10" ht="24.95" customHeight="1">
      <c r="A30" s="4">
        <v>26</v>
      </c>
      <c r="B30" s="9"/>
      <c r="C30" s="9"/>
      <c r="D30" s="10"/>
      <c r="E30" s="9"/>
      <c r="F30" s="9"/>
      <c r="G30" s="8" t="s">
        <v>50</v>
      </c>
      <c r="H30" s="8" t="s">
        <v>20</v>
      </c>
      <c r="I30" s="8" t="s">
        <v>21</v>
      </c>
      <c r="J30" s="4" t="str">
        <f>"181026000017"</f>
        <v>181026000017</v>
      </c>
    </row>
    <row r="31" spans="1:10" ht="24.95" customHeight="1">
      <c r="A31" s="4">
        <v>27</v>
      </c>
      <c r="B31" s="9"/>
      <c r="C31" s="9"/>
      <c r="D31" s="10"/>
      <c r="E31" s="9"/>
      <c r="F31" s="9"/>
      <c r="G31" s="8" t="s">
        <v>51</v>
      </c>
      <c r="H31" s="8" t="s">
        <v>20</v>
      </c>
      <c r="I31" s="8" t="s">
        <v>21</v>
      </c>
      <c r="J31" s="4" t="str">
        <f>"181026000302"</f>
        <v>181026000302</v>
      </c>
    </row>
    <row r="32" spans="1:10" ht="24.95" customHeight="1">
      <c r="A32" s="4">
        <v>28</v>
      </c>
      <c r="B32" s="9"/>
      <c r="C32" s="9"/>
      <c r="D32" s="10"/>
      <c r="E32" s="9"/>
      <c r="F32" s="9"/>
      <c r="G32" s="8" t="s">
        <v>52</v>
      </c>
      <c r="H32" s="8" t="s">
        <v>20</v>
      </c>
      <c r="I32" s="8" t="s">
        <v>26</v>
      </c>
      <c r="J32" s="4" t="str">
        <f>"181026000291"</f>
        <v>181026000291</v>
      </c>
    </row>
    <row r="33" spans="1:10" ht="24.95" customHeight="1">
      <c r="A33" s="4">
        <v>29</v>
      </c>
      <c r="B33" s="9"/>
      <c r="C33" s="9"/>
      <c r="D33" s="10"/>
      <c r="E33" s="9"/>
      <c r="F33" s="9"/>
      <c r="G33" s="8" t="s">
        <v>53</v>
      </c>
      <c r="H33" s="8" t="s">
        <v>20</v>
      </c>
      <c r="I33" s="8" t="s">
        <v>21</v>
      </c>
      <c r="J33" s="4" t="str">
        <f>"181026000259"</f>
        <v>181026000259</v>
      </c>
    </row>
    <row r="34" spans="1:10" ht="24.95" customHeight="1">
      <c r="A34" s="4">
        <v>30</v>
      </c>
      <c r="B34" s="11"/>
      <c r="C34" s="11"/>
      <c r="D34" s="12"/>
      <c r="E34" s="11"/>
      <c r="F34" s="11"/>
      <c r="G34" s="8" t="s">
        <v>54</v>
      </c>
      <c r="H34" s="8" t="s">
        <v>20</v>
      </c>
      <c r="I34" s="8" t="s">
        <v>26</v>
      </c>
      <c r="J34" s="4" t="str">
        <f>"181026000500"</f>
        <v>181026000500</v>
      </c>
    </row>
    <row r="35" spans="1:10" ht="24.95" customHeight="1">
      <c r="A35" s="4">
        <v>31</v>
      </c>
      <c r="B35" s="6" t="s">
        <v>13</v>
      </c>
      <c r="C35" s="6" t="s">
        <v>14</v>
      </c>
      <c r="D35" s="7" t="s">
        <v>55</v>
      </c>
      <c r="E35" s="6" t="str">
        <f>"4510260029"</f>
        <v>4510260029</v>
      </c>
      <c r="F35" s="6">
        <v>2</v>
      </c>
      <c r="G35" s="8" t="s">
        <v>56</v>
      </c>
      <c r="H35" s="8" t="s">
        <v>17</v>
      </c>
      <c r="I35" s="8" t="s">
        <v>21</v>
      </c>
      <c r="J35" s="4" t="str">
        <f>"181026000146"</f>
        <v>181026000146</v>
      </c>
    </row>
    <row r="36" spans="1:10" ht="24.95" customHeight="1">
      <c r="A36" s="4">
        <v>32</v>
      </c>
      <c r="B36" s="9"/>
      <c r="C36" s="9"/>
      <c r="D36" s="10"/>
      <c r="E36" s="9"/>
      <c r="F36" s="9"/>
      <c r="G36" s="8" t="s">
        <v>57</v>
      </c>
      <c r="H36" s="8" t="s">
        <v>20</v>
      </c>
      <c r="I36" s="8" t="s">
        <v>21</v>
      </c>
      <c r="J36" s="4" t="str">
        <f>"181026000035"</f>
        <v>181026000035</v>
      </c>
    </row>
    <row r="37" spans="1:10" ht="24.95" customHeight="1">
      <c r="A37" s="4">
        <v>33</v>
      </c>
      <c r="B37" s="11"/>
      <c r="C37" s="11"/>
      <c r="D37" s="12"/>
      <c r="E37" s="11"/>
      <c r="F37" s="11"/>
      <c r="G37" s="8" t="s">
        <v>58</v>
      </c>
      <c r="H37" s="8" t="s">
        <v>20</v>
      </c>
      <c r="I37" s="8" t="s">
        <v>26</v>
      </c>
      <c r="J37" s="4" t="str">
        <f>"181026000174"</f>
        <v>181026000174</v>
      </c>
    </row>
    <row r="38" spans="1:10" ht="24.95" customHeight="1">
      <c r="A38" s="4">
        <v>34</v>
      </c>
      <c r="B38" s="6" t="s">
        <v>13</v>
      </c>
      <c r="C38" s="6" t="s">
        <v>14</v>
      </c>
      <c r="D38" s="7" t="s">
        <v>59</v>
      </c>
      <c r="E38" s="6" t="str">
        <f>"4510260030"</f>
        <v>4510260030</v>
      </c>
      <c r="F38" s="6">
        <v>2</v>
      </c>
      <c r="G38" s="8" t="s">
        <v>60</v>
      </c>
      <c r="H38" s="8" t="s">
        <v>20</v>
      </c>
      <c r="I38" s="8" t="s">
        <v>26</v>
      </c>
      <c r="J38" s="4" t="str">
        <f>"181026000425"</f>
        <v>181026000425</v>
      </c>
    </row>
    <row r="39" spans="1:10" ht="24.95" customHeight="1">
      <c r="A39" s="4">
        <v>35</v>
      </c>
      <c r="B39" s="9"/>
      <c r="C39" s="9"/>
      <c r="D39" s="10"/>
      <c r="E39" s="9"/>
      <c r="F39" s="9"/>
      <c r="G39" s="8" t="s">
        <v>61</v>
      </c>
      <c r="H39" s="8" t="s">
        <v>20</v>
      </c>
      <c r="I39" s="8" t="s">
        <v>18</v>
      </c>
      <c r="J39" s="4" t="str">
        <f>"181026000099"</f>
        <v>181026000099</v>
      </c>
    </row>
    <row r="40" spans="1:10" ht="24.95" customHeight="1">
      <c r="A40" s="4">
        <v>36</v>
      </c>
      <c r="B40" s="9"/>
      <c r="C40" s="9"/>
      <c r="D40" s="10"/>
      <c r="E40" s="9"/>
      <c r="F40" s="9"/>
      <c r="G40" s="8" t="s">
        <v>62</v>
      </c>
      <c r="H40" s="8" t="s">
        <v>20</v>
      </c>
      <c r="I40" s="8" t="s">
        <v>21</v>
      </c>
      <c r="J40" s="4" t="str">
        <f>"181026000261"</f>
        <v>181026000261</v>
      </c>
    </row>
    <row r="41" spans="1:10" ht="24.95" customHeight="1">
      <c r="A41" s="4">
        <v>37</v>
      </c>
      <c r="B41" s="11"/>
      <c r="C41" s="11"/>
      <c r="D41" s="12"/>
      <c r="E41" s="11"/>
      <c r="F41" s="11"/>
      <c r="G41" s="8" t="s">
        <v>63</v>
      </c>
      <c r="H41" s="8" t="s">
        <v>20</v>
      </c>
      <c r="I41" s="8" t="s">
        <v>21</v>
      </c>
      <c r="J41" s="4" t="str">
        <f>"181026000438"</f>
        <v>181026000438</v>
      </c>
    </row>
    <row r="42" spans="1:10" ht="24.95" customHeight="1">
      <c r="A42" s="4">
        <v>38</v>
      </c>
      <c r="B42" s="4" t="s">
        <v>13</v>
      </c>
      <c r="C42" s="4" t="s">
        <v>14</v>
      </c>
      <c r="D42" s="13" t="s">
        <v>64</v>
      </c>
      <c r="E42" s="4" t="str">
        <f>"4510260031"</f>
        <v>4510260031</v>
      </c>
      <c r="F42" s="4">
        <v>1</v>
      </c>
      <c r="G42" s="8" t="s">
        <v>65</v>
      </c>
      <c r="H42" s="8" t="s">
        <v>17</v>
      </c>
      <c r="I42" s="8" t="s">
        <v>26</v>
      </c>
      <c r="J42" s="4" t="str">
        <f>"181026000148"</f>
        <v>181026000148</v>
      </c>
    </row>
    <row r="43" spans="1:10" ht="24.95" customHeight="1">
      <c r="A43" s="4">
        <v>39</v>
      </c>
      <c r="B43" s="6" t="s">
        <v>13</v>
      </c>
      <c r="C43" s="6" t="s">
        <v>14</v>
      </c>
      <c r="D43" s="7" t="s">
        <v>66</v>
      </c>
      <c r="E43" s="6" t="str">
        <f>"4510260033"</f>
        <v>4510260033</v>
      </c>
      <c r="F43" s="6">
        <v>1</v>
      </c>
      <c r="G43" s="8" t="s">
        <v>67</v>
      </c>
      <c r="H43" s="8" t="s">
        <v>17</v>
      </c>
      <c r="I43" s="8" t="s">
        <v>21</v>
      </c>
      <c r="J43" s="4" t="str">
        <f>"181026000375"</f>
        <v>181026000375</v>
      </c>
    </row>
    <row r="44" spans="1:10" ht="24.95" customHeight="1">
      <c r="A44" s="4">
        <v>40</v>
      </c>
      <c r="B44" s="11"/>
      <c r="C44" s="11"/>
      <c r="D44" s="12"/>
      <c r="E44" s="11"/>
      <c r="F44" s="11"/>
      <c r="G44" s="8" t="s">
        <v>68</v>
      </c>
      <c r="H44" s="8" t="s">
        <v>20</v>
      </c>
      <c r="I44" s="8" t="s">
        <v>21</v>
      </c>
      <c r="J44" s="4" t="str">
        <f>"181026000100"</f>
        <v>181026000100</v>
      </c>
    </row>
    <row r="45" spans="1:10" ht="24.95" customHeight="1">
      <c r="A45" s="4">
        <v>41</v>
      </c>
      <c r="B45" s="6" t="s">
        <v>13</v>
      </c>
      <c r="C45" s="6" t="s">
        <v>14</v>
      </c>
      <c r="D45" s="7" t="s">
        <v>69</v>
      </c>
      <c r="E45" s="6" t="str">
        <f>"4510260034"</f>
        <v>4510260034</v>
      </c>
      <c r="F45" s="6">
        <v>1</v>
      </c>
      <c r="G45" s="8" t="s">
        <v>70</v>
      </c>
      <c r="H45" s="8" t="s">
        <v>20</v>
      </c>
      <c r="I45" s="8" t="s">
        <v>21</v>
      </c>
      <c r="J45" s="4" t="str">
        <f>"181026000165"</f>
        <v>181026000165</v>
      </c>
    </row>
    <row r="46" spans="1:10" ht="24.95" customHeight="1">
      <c r="A46" s="4">
        <v>42</v>
      </c>
      <c r="B46" s="11"/>
      <c r="C46" s="11"/>
      <c r="D46" s="12"/>
      <c r="E46" s="11"/>
      <c r="F46" s="11"/>
      <c r="G46" s="8" t="s">
        <v>71</v>
      </c>
      <c r="H46" s="8" t="s">
        <v>20</v>
      </c>
      <c r="I46" s="8" t="s">
        <v>21</v>
      </c>
      <c r="J46" s="4" t="str">
        <f>"181026000055"</f>
        <v>181026000055</v>
      </c>
    </row>
    <row r="47" spans="1:10" ht="24.95" customHeight="1">
      <c r="A47" s="4">
        <v>43</v>
      </c>
      <c r="B47" s="4" t="s">
        <v>13</v>
      </c>
      <c r="C47" s="4" t="s">
        <v>72</v>
      </c>
      <c r="D47" s="13" t="s">
        <v>66</v>
      </c>
      <c r="E47" s="4" t="str">
        <f>"4510260037"</f>
        <v>4510260037</v>
      </c>
      <c r="F47" s="4">
        <v>1</v>
      </c>
      <c r="G47" s="8" t="s">
        <v>73</v>
      </c>
      <c r="H47" s="8" t="s">
        <v>20</v>
      </c>
      <c r="I47" s="8" t="s">
        <v>21</v>
      </c>
      <c r="J47" s="4" t="str">
        <f>"181026000085"</f>
        <v>181026000085</v>
      </c>
    </row>
    <row r="48" spans="1:10" ht="24.95" customHeight="1">
      <c r="A48" s="4">
        <v>44</v>
      </c>
      <c r="B48" s="4" t="s">
        <v>13</v>
      </c>
      <c r="C48" s="4" t="s">
        <v>74</v>
      </c>
      <c r="D48" s="13" t="s">
        <v>28</v>
      </c>
      <c r="E48" s="4" t="str">
        <f>"4510260040"</f>
        <v>4510260040</v>
      </c>
      <c r="F48" s="4">
        <v>1</v>
      </c>
      <c r="G48" s="8" t="s">
        <v>75</v>
      </c>
      <c r="H48" s="8" t="s">
        <v>20</v>
      </c>
      <c r="I48" s="8" t="s">
        <v>21</v>
      </c>
      <c r="J48" s="4" t="str">
        <f>"181026000051"</f>
        <v>181026000051</v>
      </c>
    </row>
    <row r="49" spans="1:10" ht="24.95" customHeight="1">
      <c r="A49" s="4">
        <v>45</v>
      </c>
      <c r="B49" s="6" t="s">
        <v>13</v>
      </c>
      <c r="C49" s="6" t="s">
        <v>74</v>
      </c>
      <c r="D49" s="7" t="s">
        <v>76</v>
      </c>
      <c r="E49" s="6" t="str">
        <f>"4510260045"</f>
        <v>4510260045</v>
      </c>
      <c r="F49" s="6">
        <v>1</v>
      </c>
      <c r="G49" s="8" t="s">
        <v>77</v>
      </c>
      <c r="H49" s="8" t="s">
        <v>20</v>
      </c>
      <c r="I49" s="8" t="s">
        <v>21</v>
      </c>
      <c r="J49" s="4" t="str">
        <f>"181026000156"</f>
        <v>181026000156</v>
      </c>
    </row>
    <row r="50" spans="1:10" ht="24.95" customHeight="1">
      <c r="A50" s="4">
        <v>46</v>
      </c>
      <c r="B50" s="11"/>
      <c r="C50" s="11"/>
      <c r="D50" s="12"/>
      <c r="E50" s="11"/>
      <c r="F50" s="11"/>
      <c r="G50" s="8" t="s">
        <v>78</v>
      </c>
      <c r="H50" s="8" t="s">
        <v>20</v>
      </c>
      <c r="I50" s="8" t="s">
        <v>21</v>
      </c>
      <c r="J50" s="4" t="str">
        <f>"181026000388"</f>
        <v>181026000388</v>
      </c>
    </row>
    <row r="51" spans="1:10" ht="24.95" customHeight="1">
      <c r="A51" s="4">
        <v>47</v>
      </c>
      <c r="B51" s="4" t="s">
        <v>13</v>
      </c>
      <c r="C51" s="4" t="s">
        <v>74</v>
      </c>
      <c r="D51" s="13" t="s">
        <v>66</v>
      </c>
      <c r="E51" s="4" t="str">
        <f>"4510260046"</f>
        <v>4510260046</v>
      </c>
      <c r="F51" s="4">
        <v>1</v>
      </c>
      <c r="G51" s="8" t="s">
        <v>79</v>
      </c>
      <c r="H51" s="8" t="s">
        <v>20</v>
      </c>
      <c r="I51" s="8" t="s">
        <v>21</v>
      </c>
      <c r="J51" s="4" t="str">
        <f>"181026000176"</f>
        <v>181026000176</v>
      </c>
    </row>
    <row r="52" spans="1:10" ht="24.95" customHeight="1">
      <c r="A52" s="4">
        <v>48</v>
      </c>
      <c r="B52" s="4" t="s">
        <v>13</v>
      </c>
      <c r="C52" s="4" t="s">
        <v>80</v>
      </c>
      <c r="D52" s="13" t="s">
        <v>28</v>
      </c>
      <c r="E52" s="4" t="str">
        <f>"4510260053"</f>
        <v>4510260053</v>
      </c>
      <c r="F52" s="4">
        <v>1</v>
      </c>
      <c r="G52" s="8" t="s">
        <v>81</v>
      </c>
      <c r="H52" s="8" t="s">
        <v>17</v>
      </c>
      <c r="I52" s="8" t="s">
        <v>21</v>
      </c>
      <c r="J52" s="4" t="str">
        <f>"181026000167"</f>
        <v>181026000167</v>
      </c>
    </row>
    <row r="53" spans="1:10" ht="24.95" customHeight="1">
      <c r="A53" s="4">
        <v>49</v>
      </c>
      <c r="B53" s="4" t="s">
        <v>13</v>
      </c>
      <c r="C53" s="4" t="s">
        <v>80</v>
      </c>
      <c r="D53" s="13" t="s">
        <v>45</v>
      </c>
      <c r="E53" s="4" t="str">
        <f>"4510260054"</f>
        <v>4510260054</v>
      </c>
      <c r="F53" s="4">
        <v>1</v>
      </c>
      <c r="G53" s="8" t="s">
        <v>82</v>
      </c>
      <c r="H53" s="8" t="s">
        <v>20</v>
      </c>
      <c r="I53" s="8" t="s">
        <v>21</v>
      </c>
      <c r="J53" s="4" t="str">
        <f>"181026000463"</f>
        <v>181026000463</v>
      </c>
    </row>
    <row r="54" spans="1:10" ht="24.95" customHeight="1">
      <c r="A54" s="4">
        <v>50</v>
      </c>
      <c r="B54" s="4" t="s">
        <v>13</v>
      </c>
      <c r="C54" s="4" t="s">
        <v>80</v>
      </c>
      <c r="D54" s="13" t="s">
        <v>83</v>
      </c>
      <c r="E54" s="4" t="str">
        <f>"4510260055"</f>
        <v>4510260055</v>
      </c>
      <c r="F54" s="4">
        <v>1</v>
      </c>
      <c r="G54" s="8" t="s">
        <v>84</v>
      </c>
      <c r="H54" s="8" t="s">
        <v>17</v>
      </c>
      <c r="I54" s="8" t="s">
        <v>21</v>
      </c>
      <c r="J54" s="4" t="str">
        <f>"181026000442"</f>
        <v>181026000442</v>
      </c>
    </row>
    <row r="55" spans="1:10" ht="24.95" customHeight="1">
      <c r="A55" s="4">
        <v>51</v>
      </c>
      <c r="B55" s="4" t="s">
        <v>13</v>
      </c>
      <c r="C55" s="4" t="s">
        <v>85</v>
      </c>
      <c r="D55" s="13" t="s">
        <v>86</v>
      </c>
      <c r="E55" s="4" t="str">
        <f>"4510260056"</f>
        <v>4510260056</v>
      </c>
      <c r="F55" s="4">
        <v>1</v>
      </c>
      <c r="G55" s="8" t="s">
        <v>87</v>
      </c>
      <c r="H55" s="8" t="s">
        <v>17</v>
      </c>
      <c r="I55" s="8" t="s">
        <v>21</v>
      </c>
      <c r="J55" s="4" t="str">
        <f>"181026000392"</f>
        <v>181026000392</v>
      </c>
    </row>
    <row r="56" spans="1:10" ht="24.95" customHeight="1">
      <c r="A56" s="4">
        <v>52</v>
      </c>
      <c r="B56" s="4" t="s">
        <v>13</v>
      </c>
      <c r="C56" s="4" t="s">
        <v>85</v>
      </c>
      <c r="D56" s="13" t="s">
        <v>83</v>
      </c>
      <c r="E56" s="4" t="str">
        <f>"4510260057"</f>
        <v>4510260057</v>
      </c>
      <c r="F56" s="4">
        <v>1</v>
      </c>
      <c r="G56" s="8" t="s">
        <v>88</v>
      </c>
      <c r="H56" s="8" t="s">
        <v>20</v>
      </c>
      <c r="I56" s="8" t="s">
        <v>21</v>
      </c>
      <c r="J56" s="4" t="str">
        <f>"181026000154"</f>
        <v>181026000154</v>
      </c>
    </row>
    <row r="57" spans="1:10" ht="24.95" customHeight="1">
      <c r="A57" s="4">
        <v>53</v>
      </c>
      <c r="B57" s="4" t="s">
        <v>13</v>
      </c>
      <c r="C57" s="6" t="s">
        <v>89</v>
      </c>
      <c r="D57" s="7" t="s">
        <v>90</v>
      </c>
      <c r="E57" s="6" t="str">
        <f>"4510260061"</f>
        <v>4510260061</v>
      </c>
      <c r="F57" s="6">
        <v>2</v>
      </c>
      <c r="G57" s="8" t="s">
        <v>91</v>
      </c>
      <c r="H57" s="8" t="s">
        <v>17</v>
      </c>
      <c r="I57" s="8" t="s">
        <v>21</v>
      </c>
      <c r="J57" s="4" t="str">
        <f>"181026000143"</f>
        <v>181026000143</v>
      </c>
    </row>
    <row r="58" spans="1:10" ht="24.95" customHeight="1">
      <c r="A58" s="4">
        <v>54</v>
      </c>
      <c r="B58" s="4" t="s">
        <v>13</v>
      </c>
      <c r="C58" s="11"/>
      <c r="D58" s="12"/>
      <c r="E58" s="11"/>
      <c r="F58" s="9"/>
      <c r="G58" s="8" t="s">
        <v>92</v>
      </c>
      <c r="H58" s="8" t="s">
        <v>20</v>
      </c>
      <c r="I58" s="8" t="s">
        <v>21</v>
      </c>
      <c r="J58" s="4" t="str">
        <f>"181026000396"</f>
        <v>181026000396</v>
      </c>
    </row>
    <row r="59" spans="1:10" ht="24.95" customHeight="1">
      <c r="A59" s="4">
        <v>55</v>
      </c>
      <c r="B59" s="4" t="s">
        <v>13</v>
      </c>
      <c r="C59" s="4" t="s">
        <v>89</v>
      </c>
      <c r="D59" s="13" t="s">
        <v>93</v>
      </c>
      <c r="E59" s="4" t="str">
        <f>"4510260062"</f>
        <v>4510260062</v>
      </c>
      <c r="F59" s="4">
        <v>1</v>
      </c>
      <c r="G59" s="8" t="s">
        <v>94</v>
      </c>
      <c r="H59" s="8" t="s">
        <v>20</v>
      </c>
      <c r="I59" s="8" t="s">
        <v>21</v>
      </c>
      <c r="J59" s="4" t="str">
        <f>"181026000164"</f>
        <v>181026000164</v>
      </c>
    </row>
    <row r="60" spans="1:10" ht="24.95" customHeight="1">
      <c r="A60" s="4">
        <v>56</v>
      </c>
      <c r="B60" s="6" t="s">
        <v>13</v>
      </c>
      <c r="C60" s="6" t="s">
        <v>89</v>
      </c>
      <c r="D60" s="7" t="s">
        <v>95</v>
      </c>
      <c r="E60" s="6" t="str">
        <f>"4510260063"</f>
        <v>4510260063</v>
      </c>
      <c r="F60" s="6">
        <v>1</v>
      </c>
      <c r="G60" s="8" t="s">
        <v>96</v>
      </c>
      <c r="H60" s="8" t="s">
        <v>20</v>
      </c>
      <c r="I60" s="8" t="s">
        <v>21</v>
      </c>
      <c r="J60" s="4" t="str">
        <f>"181026000377"</f>
        <v>181026000377</v>
      </c>
    </row>
    <row r="61" spans="1:10" ht="24.95" customHeight="1">
      <c r="A61" s="4">
        <v>57</v>
      </c>
      <c r="B61" s="11"/>
      <c r="C61" s="11"/>
      <c r="D61" s="12"/>
      <c r="E61" s="11"/>
      <c r="F61" s="11"/>
      <c r="G61" s="8" t="s">
        <v>97</v>
      </c>
      <c r="H61" s="8" t="s">
        <v>20</v>
      </c>
      <c r="I61" s="8" t="s">
        <v>26</v>
      </c>
      <c r="J61" s="4" t="str">
        <f>"181026000255"</f>
        <v>181026000255</v>
      </c>
    </row>
    <row r="62" spans="1:10" ht="24.95" customHeight="1">
      <c r="A62" s="4">
        <v>58</v>
      </c>
      <c r="B62" s="4" t="s">
        <v>13</v>
      </c>
      <c r="C62" s="4" t="s">
        <v>89</v>
      </c>
      <c r="D62" s="13" t="s">
        <v>98</v>
      </c>
      <c r="E62" s="4" t="str">
        <f>"4510260064"</f>
        <v>4510260064</v>
      </c>
      <c r="F62" s="4">
        <v>1</v>
      </c>
      <c r="G62" s="8" t="s">
        <v>99</v>
      </c>
      <c r="H62" s="8" t="s">
        <v>20</v>
      </c>
      <c r="I62" s="8" t="s">
        <v>21</v>
      </c>
      <c r="J62" s="4" t="str">
        <f>"181026000238"</f>
        <v>181026000238</v>
      </c>
    </row>
    <row r="63" spans="1:10" ht="24.95" customHeight="1">
      <c r="A63" s="4">
        <v>59</v>
      </c>
      <c r="B63" s="4" t="s">
        <v>13</v>
      </c>
      <c r="C63" s="4" t="s">
        <v>89</v>
      </c>
      <c r="D63" s="13" t="s">
        <v>100</v>
      </c>
      <c r="E63" s="4" t="str">
        <f>"4510260065"</f>
        <v>4510260065</v>
      </c>
      <c r="F63" s="4">
        <v>1</v>
      </c>
      <c r="G63" s="8" t="s">
        <v>101</v>
      </c>
      <c r="H63" s="8" t="s">
        <v>17</v>
      </c>
      <c r="I63" s="8" t="s">
        <v>18</v>
      </c>
      <c r="J63" s="4" t="str">
        <f>"181026000133"</f>
        <v>181026000133</v>
      </c>
    </row>
    <row r="64" spans="1:10" ht="24.95" customHeight="1">
      <c r="A64" s="4">
        <v>60</v>
      </c>
      <c r="B64" s="4" t="s">
        <v>13</v>
      </c>
      <c r="C64" s="4" t="s">
        <v>89</v>
      </c>
      <c r="D64" s="13" t="s">
        <v>102</v>
      </c>
      <c r="E64" s="4" t="str">
        <f>"4510260067"</f>
        <v>4510260067</v>
      </c>
      <c r="F64" s="4">
        <v>1</v>
      </c>
      <c r="G64" s="8" t="s">
        <v>103</v>
      </c>
      <c r="H64" s="8" t="s">
        <v>17</v>
      </c>
      <c r="I64" s="8" t="s">
        <v>21</v>
      </c>
      <c r="J64" s="4" t="str">
        <f>"181026000409"</f>
        <v>181026000409</v>
      </c>
    </row>
    <row r="65" spans="1:10" ht="24.95" customHeight="1">
      <c r="A65" s="4">
        <v>61</v>
      </c>
      <c r="B65" s="4" t="s">
        <v>13</v>
      </c>
      <c r="C65" s="4" t="s">
        <v>104</v>
      </c>
      <c r="D65" s="13" t="s">
        <v>15</v>
      </c>
      <c r="E65" s="4" t="str">
        <f>"4510260068"</f>
        <v>4510260068</v>
      </c>
      <c r="F65" s="4">
        <v>1</v>
      </c>
      <c r="G65" s="8" t="s">
        <v>105</v>
      </c>
      <c r="H65" s="8" t="s">
        <v>20</v>
      </c>
      <c r="I65" s="8" t="s">
        <v>21</v>
      </c>
      <c r="J65" s="4" t="str">
        <f>"181026000022"</f>
        <v>181026000022</v>
      </c>
    </row>
    <row r="66" spans="1:10" ht="24.95" customHeight="1">
      <c r="A66" s="4">
        <v>62</v>
      </c>
      <c r="B66" s="4" t="s">
        <v>13</v>
      </c>
      <c r="C66" s="4" t="s">
        <v>104</v>
      </c>
      <c r="D66" s="13" t="s">
        <v>28</v>
      </c>
      <c r="E66" s="4" t="str">
        <f>"4510260069"</f>
        <v>4510260069</v>
      </c>
      <c r="F66" s="4">
        <v>1</v>
      </c>
      <c r="G66" s="8" t="s">
        <v>106</v>
      </c>
      <c r="H66" s="8" t="s">
        <v>20</v>
      </c>
      <c r="I66" s="8" t="s">
        <v>21</v>
      </c>
      <c r="J66" s="4" t="str">
        <f>"181026000486"</f>
        <v>181026000486</v>
      </c>
    </row>
    <row r="67" spans="1:10" ht="24.95" customHeight="1">
      <c r="A67" s="4">
        <v>63</v>
      </c>
      <c r="B67" s="4" t="s">
        <v>13</v>
      </c>
      <c r="C67" s="4" t="s">
        <v>104</v>
      </c>
      <c r="D67" s="14" t="s">
        <v>39</v>
      </c>
      <c r="E67" s="4" t="str">
        <f>"4510260070"</f>
        <v>4510260070</v>
      </c>
      <c r="F67" s="4">
        <v>1</v>
      </c>
      <c r="G67" s="15" t="s">
        <v>107</v>
      </c>
      <c r="H67" s="15" t="s">
        <v>20</v>
      </c>
      <c r="I67" s="15" t="s">
        <v>21</v>
      </c>
      <c r="J67" s="4" t="str">
        <f>"181026000459"</f>
        <v>181026000459</v>
      </c>
    </row>
    <row r="68" spans="1:10" ht="24.95" customHeight="1">
      <c r="A68" s="4">
        <v>64</v>
      </c>
      <c r="B68" s="4" t="s">
        <v>13</v>
      </c>
      <c r="C68" s="4" t="s">
        <v>104</v>
      </c>
      <c r="D68" s="13" t="s">
        <v>86</v>
      </c>
      <c r="E68" s="4" t="str">
        <f>"4510260072"</f>
        <v>4510260072</v>
      </c>
      <c r="F68" s="4">
        <v>1</v>
      </c>
      <c r="G68" s="8" t="s">
        <v>108</v>
      </c>
      <c r="H68" s="8" t="s">
        <v>17</v>
      </c>
      <c r="I68" s="8" t="s">
        <v>21</v>
      </c>
      <c r="J68" s="4" t="str">
        <f>"181026000419"</f>
        <v>181026000419</v>
      </c>
    </row>
    <row r="69" spans="1:10" ht="24.95" customHeight="1">
      <c r="A69" s="4">
        <v>65</v>
      </c>
      <c r="B69" s="4" t="s">
        <v>13</v>
      </c>
      <c r="C69" s="4" t="s">
        <v>109</v>
      </c>
      <c r="D69" s="13" t="s">
        <v>110</v>
      </c>
      <c r="E69" s="4" t="str">
        <f>"4510260075"</f>
        <v>4510260075</v>
      </c>
      <c r="F69" s="4">
        <v>1</v>
      </c>
      <c r="G69" s="8" t="s">
        <v>111</v>
      </c>
      <c r="H69" s="8" t="s">
        <v>17</v>
      </c>
      <c r="I69" s="8" t="s">
        <v>21</v>
      </c>
      <c r="J69" s="4" t="str">
        <f>"181026000042"</f>
        <v>181026000042</v>
      </c>
    </row>
    <row r="70" spans="1:10" ht="24.95" customHeight="1">
      <c r="A70" s="4">
        <v>66</v>
      </c>
      <c r="B70" s="4" t="s">
        <v>13</v>
      </c>
      <c r="C70" s="4" t="s">
        <v>112</v>
      </c>
      <c r="D70" s="13" t="s">
        <v>110</v>
      </c>
      <c r="E70" s="4" t="str">
        <f>"4510260076"</f>
        <v>4510260076</v>
      </c>
      <c r="F70" s="4">
        <v>1</v>
      </c>
      <c r="G70" s="8" t="s">
        <v>113</v>
      </c>
      <c r="H70" s="8" t="s">
        <v>20</v>
      </c>
      <c r="I70" s="8" t="s">
        <v>21</v>
      </c>
      <c r="J70" s="4" t="str">
        <f>"181026000251"</f>
        <v>181026000251</v>
      </c>
    </row>
    <row r="71" spans="1:10" ht="24.95" customHeight="1">
      <c r="A71" s="4">
        <v>67</v>
      </c>
      <c r="B71" s="6" t="s">
        <v>13</v>
      </c>
      <c r="C71" s="6" t="s">
        <v>114</v>
      </c>
      <c r="D71" s="7" t="s">
        <v>110</v>
      </c>
      <c r="E71" s="6" t="str">
        <f>"4510260077"</f>
        <v>4510260077</v>
      </c>
      <c r="F71" s="6">
        <v>1</v>
      </c>
      <c r="G71" s="8" t="s">
        <v>115</v>
      </c>
      <c r="H71" s="8" t="s">
        <v>20</v>
      </c>
      <c r="I71" s="8" t="s">
        <v>21</v>
      </c>
      <c r="J71" s="4" t="str">
        <f>"181026000172"</f>
        <v>181026000172</v>
      </c>
    </row>
    <row r="72" spans="1:10" ht="24.95" customHeight="1">
      <c r="A72" s="4">
        <v>68</v>
      </c>
      <c r="B72" s="9"/>
      <c r="C72" s="9"/>
      <c r="D72" s="10"/>
      <c r="E72" s="9"/>
      <c r="F72" s="9"/>
      <c r="G72" s="8" t="s">
        <v>116</v>
      </c>
      <c r="H72" s="8" t="s">
        <v>17</v>
      </c>
      <c r="I72" s="8" t="s">
        <v>21</v>
      </c>
      <c r="J72" s="4" t="str">
        <f>"181026000168"</f>
        <v>181026000168</v>
      </c>
    </row>
    <row r="73" spans="1:10" ht="24.95" customHeight="1">
      <c r="A73" s="4">
        <v>69</v>
      </c>
      <c r="B73" s="11"/>
      <c r="C73" s="11"/>
      <c r="D73" s="12"/>
      <c r="E73" s="11"/>
      <c r="F73" s="11"/>
      <c r="G73" s="8" t="s">
        <v>117</v>
      </c>
      <c r="H73" s="8" t="s">
        <v>20</v>
      </c>
      <c r="I73" s="8" t="s">
        <v>21</v>
      </c>
      <c r="J73" s="4" t="str">
        <f>"181026000226"</f>
        <v>181026000226</v>
      </c>
    </row>
    <row r="74" spans="1:10" ht="24.95" customHeight="1">
      <c r="A74" s="4">
        <v>70</v>
      </c>
      <c r="B74" s="6" t="s">
        <v>13</v>
      </c>
      <c r="C74" s="6" t="s">
        <v>118</v>
      </c>
      <c r="D74" s="7" t="s">
        <v>110</v>
      </c>
      <c r="E74" s="6" t="str">
        <f>"4510260078"</f>
        <v>4510260078</v>
      </c>
      <c r="F74" s="6">
        <v>1</v>
      </c>
      <c r="G74" s="8" t="s">
        <v>119</v>
      </c>
      <c r="H74" s="8" t="s">
        <v>17</v>
      </c>
      <c r="I74" s="8" t="s">
        <v>21</v>
      </c>
      <c r="J74" s="4" t="str">
        <f>"181026000141"</f>
        <v>181026000141</v>
      </c>
    </row>
    <row r="75" spans="1:10" ht="24.95" customHeight="1">
      <c r="A75" s="4">
        <v>71</v>
      </c>
      <c r="B75" s="9"/>
      <c r="C75" s="9"/>
      <c r="D75" s="10"/>
      <c r="E75" s="9"/>
      <c r="F75" s="9"/>
      <c r="G75" s="8" t="s">
        <v>120</v>
      </c>
      <c r="H75" s="8" t="s">
        <v>17</v>
      </c>
      <c r="I75" s="8" t="s">
        <v>21</v>
      </c>
      <c r="J75" s="4" t="str">
        <f>"181026000523"</f>
        <v>181026000523</v>
      </c>
    </row>
    <row r="76" spans="1:10" ht="24.95" customHeight="1">
      <c r="A76" s="4">
        <v>72</v>
      </c>
      <c r="B76" s="11"/>
      <c r="C76" s="11"/>
      <c r="D76" s="12"/>
      <c r="E76" s="11"/>
      <c r="F76" s="11"/>
      <c r="G76" s="8" t="s">
        <v>121</v>
      </c>
      <c r="H76" s="8" t="s">
        <v>17</v>
      </c>
      <c r="I76" s="8" t="s">
        <v>21</v>
      </c>
      <c r="J76" s="4" t="str">
        <f>"181026000233"</f>
        <v>181026000233</v>
      </c>
    </row>
    <row r="77" spans="1:10" ht="24.95" customHeight="1">
      <c r="A77" s="4">
        <v>73</v>
      </c>
      <c r="B77" s="6" t="s">
        <v>13</v>
      </c>
      <c r="C77" s="6" t="s">
        <v>122</v>
      </c>
      <c r="D77" s="7" t="s">
        <v>110</v>
      </c>
      <c r="E77" s="6" t="str">
        <f>"4510260079"</f>
        <v>4510260079</v>
      </c>
      <c r="F77" s="6">
        <v>1</v>
      </c>
      <c r="G77" s="8" t="s">
        <v>123</v>
      </c>
      <c r="H77" s="8" t="s">
        <v>20</v>
      </c>
      <c r="I77" s="8" t="s">
        <v>21</v>
      </c>
      <c r="J77" s="4" t="str">
        <f>"181026000237"</f>
        <v>181026000237</v>
      </c>
    </row>
    <row r="78" spans="1:10" ht="24.95" customHeight="1">
      <c r="A78" s="4">
        <v>74</v>
      </c>
      <c r="B78" s="11"/>
      <c r="C78" s="11"/>
      <c r="D78" s="12"/>
      <c r="E78" s="11"/>
      <c r="F78" s="11"/>
      <c r="G78" s="8" t="s">
        <v>124</v>
      </c>
      <c r="H78" s="8" t="s">
        <v>20</v>
      </c>
      <c r="I78" s="8" t="s">
        <v>21</v>
      </c>
      <c r="J78" s="4" t="str">
        <f>"181026000258"</f>
        <v>181026000258</v>
      </c>
    </row>
    <row r="79" spans="1:10" ht="24.95" customHeight="1">
      <c r="A79" s="4">
        <v>75</v>
      </c>
      <c r="B79" s="6" t="s">
        <v>13</v>
      </c>
      <c r="C79" s="6" t="s">
        <v>125</v>
      </c>
      <c r="D79" s="7" t="s">
        <v>110</v>
      </c>
      <c r="E79" s="6" t="str">
        <f>"4510260080"</f>
        <v>4510260080</v>
      </c>
      <c r="F79" s="6">
        <v>1</v>
      </c>
      <c r="G79" s="8" t="s">
        <v>126</v>
      </c>
      <c r="H79" s="8" t="s">
        <v>17</v>
      </c>
      <c r="I79" s="8" t="s">
        <v>21</v>
      </c>
      <c r="J79" s="4" t="str">
        <f>"181026000198"</f>
        <v>181026000198</v>
      </c>
    </row>
    <row r="80" spans="1:10" ht="24.95" customHeight="1">
      <c r="A80" s="4">
        <v>76</v>
      </c>
      <c r="B80" s="11"/>
      <c r="C80" s="11"/>
      <c r="D80" s="12"/>
      <c r="E80" s="11"/>
      <c r="F80" s="11"/>
      <c r="G80" s="8" t="s">
        <v>127</v>
      </c>
      <c r="H80" s="8" t="s">
        <v>20</v>
      </c>
      <c r="I80" s="8" t="s">
        <v>26</v>
      </c>
      <c r="J80" s="4" t="str">
        <f>"181026000487"</f>
        <v>181026000487</v>
      </c>
    </row>
    <row r="81" spans="1:10" ht="24.95" customHeight="1">
      <c r="A81" s="4">
        <v>77</v>
      </c>
      <c r="B81" s="6" t="s">
        <v>13</v>
      </c>
      <c r="C81" s="6" t="s">
        <v>128</v>
      </c>
      <c r="D81" s="7" t="s">
        <v>129</v>
      </c>
      <c r="E81" s="6" t="str">
        <f>"4510260081"</f>
        <v>4510260081</v>
      </c>
      <c r="F81" s="6">
        <v>1</v>
      </c>
      <c r="G81" s="8" t="s">
        <v>130</v>
      </c>
      <c r="H81" s="8" t="s">
        <v>20</v>
      </c>
      <c r="I81" s="8" t="s">
        <v>21</v>
      </c>
      <c r="J81" s="4" t="str">
        <f>"181026000185"</f>
        <v>181026000185</v>
      </c>
    </row>
    <row r="82" spans="1:10" ht="24.95" customHeight="1">
      <c r="A82" s="4">
        <v>78</v>
      </c>
      <c r="B82" s="11"/>
      <c r="C82" s="11"/>
      <c r="D82" s="12"/>
      <c r="E82" s="11"/>
      <c r="F82" s="11"/>
      <c r="G82" s="8" t="s">
        <v>131</v>
      </c>
      <c r="H82" s="8" t="s">
        <v>20</v>
      </c>
      <c r="I82" s="8" t="s">
        <v>21</v>
      </c>
      <c r="J82" s="4" t="str">
        <f>"181026000127"</f>
        <v>181026000127</v>
      </c>
    </row>
    <row r="83" spans="1:10" ht="24.95" customHeight="1">
      <c r="A83" s="4">
        <v>79</v>
      </c>
      <c r="B83" s="4" t="s">
        <v>13</v>
      </c>
      <c r="C83" s="4" t="s">
        <v>132</v>
      </c>
      <c r="D83" s="13" t="s">
        <v>110</v>
      </c>
      <c r="E83" s="4" t="str">
        <f>"4510260082"</f>
        <v>4510260082</v>
      </c>
      <c r="F83" s="4">
        <v>1</v>
      </c>
      <c r="G83" s="8" t="s">
        <v>133</v>
      </c>
      <c r="H83" s="8" t="s">
        <v>17</v>
      </c>
      <c r="I83" s="8" t="s">
        <v>21</v>
      </c>
      <c r="J83" s="4" t="str">
        <f>"181026000009"</f>
        <v>181026000009</v>
      </c>
    </row>
    <row r="84" spans="1:10" ht="24.95" customHeight="1">
      <c r="A84" s="4">
        <v>80</v>
      </c>
      <c r="B84" s="4" t="s">
        <v>13</v>
      </c>
      <c r="C84" s="4" t="s">
        <v>134</v>
      </c>
      <c r="D84" s="13" t="s">
        <v>110</v>
      </c>
      <c r="E84" s="4" t="str">
        <f>"4510260083"</f>
        <v>4510260083</v>
      </c>
      <c r="F84" s="4">
        <v>1</v>
      </c>
      <c r="G84" s="8" t="s">
        <v>135</v>
      </c>
      <c r="H84" s="8" t="s">
        <v>20</v>
      </c>
      <c r="I84" s="8" t="s">
        <v>21</v>
      </c>
      <c r="J84" s="4" t="str">
        <f>"181026000007"</f>
        <v>181026000007</v>
      </c>
    </row>
    <row r="85" spans="1:10" ht="24.95" customHeight="1">
      <c r="A85" s="4">
        <v>81</v>
      </c>
      <c r="B85" s="4" t="s">
        <v>13</v>
      </c>
      <c r="C85" s="4" t="s">
        <v>136</v>
      </c>
      <c r="D85" s="13" t="s">
        <v>110</v>
      </c>
      <c r="E85" s="4" t="str">
        <f>"4510260084"</f>
        <v>4510260084</v>
      </c>
      <c r="F85" s="4">
        <v>1</v>
      </c>
      <c r="G85" s="8" t="s">
        <v>137</v>
      </c>
      <c r="H85" s="8" t="s">
        <v>17</v>
      </c>
      <c r="I85" s="8" t="s">
        <v>21</v>
      </c>
      <c r="J85" s="4" t="str">
        <f>"181026000313"</f>
        <v>181026000313</v>
      </c>
    </row>
    <row r="86" spans="1:10" ht="24.95" customHeight="1">
      <c r="A86" s="4">
        <v>82</v>
      </c>
      <c r="B86" s="6" t="s">
        <v>13</v>
      </c>
      <c r="C86" s="6" t="s">
        <v>138</v>
      </c>
      <c r="D86" s="7" t="s">
        <v>110</v>
      </c>
      <c r="E86" s="6" t="str">
        <f>"4510260085"</f>
        <v>4510260085</v>
      </c>
      <c r="F86" s="6">
        <v>1</v>
      </c>
      <c r="G86" s="8" t="s">
        <v>139</v>
      </c>
      <c r="H86" s="8" t="s">
        <v>17</v>
      </c>
      <c r="I86" s="8" t="s">
        <v>21</v>
      </c>
      <c r="J86" s="4" t="str">
        <f>"181026000190"</f>
        <v>181026000190</v>
      </c>
    </row>
    <row r="87" spans="1:10" ht="24.95" customHeight="1">
      <c r="A87" s="4">
        <v>83</v>
      </c>
      <c r="B87" s="11"/>
      <c r="C87" s="11"/>
      <c r="D87" s="12"/>
      <c r="E87" s="11"/>
      <c r="F87" s="11"/>
      <c r="G87" s="8" t="s">
        <v>140</v>
      </c>
      <c r="H87" s="8" t="s">
        <v>17</v>
      </c>
      <c r="I87" s="8" t="s">
        <v>18</v>
      </c>
      <c r="J87" s="4" t="str">
        <f>"181026000072"</f>
        <v>181026000072</v>
      </c>
    </row>
    <row r="88" spans="1:10" ht="24.95" customHeight="1">
      <c r="A88" s="4">
        <v>84</v>
      </c>
      <c r="B88" s="4" t="s">
        <v>13</v>
      </c>
      <c r="C88" s="4" t="s">
        <v>141</v>
      </c>
      <c r="D88" s="13" t="s">
        <v>110</v>
      </c>
      <c r="E88" s="4" t="str">
        <f>"4510260086"</f>
        <v>4510260086</v>
      </c>
      <c r="F88" s="4">
        <v>1</v>
      </c>
      <c r="G88" s="8" t="s">
        <v>142</v>
      </c>
      <c r="H88" s="8" t="s">
        <v>17</v>
      </c>
      <c r="I88" s="8" t="s">
        <v>21</v>
      </c>
      <c r="J88" s="4" t="str">
        <f>"181026000094"</f>
        <v>181026000094</v>
      </c>
    </row>
    <row r="89" spans="1:10" ht="24.95" customHeight="1">
      <c r="A89" s="4">
        <v>85</v>
      </c>
      <c r="B89" s="6" t="s">
        <v>13</v>
      </c>
      <c r="C89" s="6" t="s">
        <v>143</v>
      </c>
      <c r="D89" s="7" t="s">
        <v>69</v>
      </c>
      <c r="E89" s="6" t="str">
        <f>"4510260095"</f>
        <v>4510260095</v>
      </c>
      <c r="F89" s="6">
        <v>1</v>
      </c>
      <c r="G89" s="8" t="s">
        <v>144</v>
      </c>
      <c r="H89" s="8" t="s">
        <v>20</v>
      </c>
      <c r="I89" s="8" t="s">
        <v>21</v>
      </c>
      <c r="J89" s="4" t="str">
        <f>"181026000546"</f>
        <v>181026000546</v>
      </c>
    </row>
    <row r="90" spans="1:10" ht="24.95" customHeight="1">
      <c r="A90" s="4">
        <v>86</v>
      </c>
      <c r="B90" s="11"/>
      <c r="C90" s="11"/>
      <c r="D90" s="12"/>
      <c r="E90" s="11"/>
      <c r="F90" s="11"/>
      <c r="G90" s="8" t="s">
        <v>145</v>
      </c>
      <c r="H90" s="8" t="s">
        <v>20</v>
      </c>
      <c r="I90" s="8" t="s">
        <v>21</v>
      </c>
      <c r="J90" s="4" t="str">
        <f>"181026000502"</f>
        <v>181026000502</v>
      </c>
    </row>
    <row r="91" spans="1:10" ht="24.95" customHeight="1">
      <c r="A91" s="4">
        <v>87</v>
      </c>
      <c r="B91" s="4" t="s">
        <v>13</v>
      </c>
      <c r="C91" s="4" t="s">
        <v>146</v>
      </c>
      <c r="D91" s="13" t="s">
        <v>147</v>
      </c>
      <c r="E91" s="4" t="str">
        <f>"4510260096"</f>
        <v>4510260096</v>
      </c>
      <c r="F91" s="4">
        <v>1</v>
      </c>
      <c r="G91" s="8" t="s">
        <v>148</v>
      </c>
      <c r="H91" s="8" t="s">
        <v>17</v>
      </c>
      <c r="I91" s="8" t="s">
        <v>21</v>
      </c>
      <c r="J91" s="4" t="str">
        <f>"181026000521"</f>
        <v>181026000521</v>
      </c>
    </row>
    <row r="92" spans="1:10" ht="24.95" customHeight="1">
      <c r="A92" s="4">
        <v>88</v>
      </c>
      <c r="B92" s="4" t="s">
        <v>13</v>
      </c>
      <c r="C92" s="4" t="s">
        <v>149</v>
      </c>
      <c r="D92" s="13" t="s">
        <v>147</v>
      </c>
      <c r="E92" s="4" t="str">
        <f>"4510260097"</f>
        <v>4510260097</v>
      </c>
      <c r="F92" s="4">
        <v>1</v>
      </c>
      <c r="G92" s="8" t="s">
        <v>150</v>
      </c>
      <c r="H92" s="8" t="s">
        <v>20</v>
      </c>
      <c r="I92" s="8" t="s">
        <v>21</v>
      </c>
      <c r="J92" s="4" t="str">
        <f>"181026000114"</f>
        <v>181026000114</v>
      </c>
    </row>
    <row r="93" spans="1:10" ht="24.95" customHeight="1">
      <c r="A93" s="4">
        <v>89</v>
      </c>
      <c r="B93" s="4" t="s">
        <v>13</v>
      </c>
      <c r="C93" s="4" t="s">
        <v>151</v>
      </c>
      <c r="D93" s="13" t="s">
        <v>147</v>
      </c>
      <c r="E93" s="4" t="str">
        <f>"4510260099"</f>
        <v>4510260099</v>
      </c>
      <c r="F93" s="4">
        <v>1</v>
      </c>
      <c r="G93" s="8" t="s">
        <v>152</v>
      </c>
      <c r="H93" s="8" t="s">
        <v>17</v>
      </c>
      <c r="I93" s="8" t="s">
        <v>21</v>
      </c>
      <c r="J93" s="4" t="str">
        <f>"181026000241"</f>
        <v>181026000241</v>
      </c>
    </row>
    <row r="94" spans="1:10" ht="24.95" customHeight="1">
      <c r="A94" s="4">
        <v>90</v>
      </c>
      <c r="B94" s="4" t="s">
        <v>13</v>
      </c>
      <c r="C94" s="4" t="s">
        <v>153</v>
      </c>
      <c r="D94" s="13" t="s">
        <v>147</v>
      </c>
      <c r="E94" s="4" t="str">
        <f>"4510260100"</f>
        <v>4510260100</v>
      </c>
      <c r="F94" s="4">
        <v>1</v>
      </c>
      <c r="G94" s="8" t="s">
        <v>154</v>
      </c>
      <c r="H94" s="8" t="s">
        <v>17</v>
      </c>
      <c r="I94" s="8" t="s">
        <v>21</v>
      </c>
      <c r="J94" s="4" t="str">
        <f>"181026000002"</f>
        <v>181026000002</v>
      </c>
    </row>
    <row r="95" spans="1:10" ht="24.95" customHeight="1">
      <c r="A95" s="4">
        <v>91</v>
      </c>
      <c r="B95" s="6" t="s">
        <v>13</v>
      </c>
      <c r="C95" s="6" t="s">
        <v>155</v>
      </c>
      <c r="D95" s="7" t="s">
        <v>147</v>
      </c>
      <c r="E95" s="6" t="str">
        <f>"4510260101"</f>
        <v>4510260101</v>
      </c>
      <c r="F95" s="6">
        <v>1</v>
      </c>
      <c r="G95" s="8" t="s">
        <v>156</v>
      </c>
      <c r="H95" s="8" t="s">
        <v>20</v>
      </c>
      <c r="I95" s="8" t="s">
        <v>26</v>
      </c>
      <c r="J95" s="4" t="str">
        <f>"181026000244"</f>
        <v>181026000244</v>
      </c>
    </row>
    <row r="96" spans="1:10" ht="24.95" customHeight="1">
      <c r="A96" s="4">
        <v>92</v>
      </c>
      <c r="B96" s="11"/>
      <c r="C96" s="11"/>
      <c r="D96" s="12"/>
      <c r="E96" s="11"/>
      <c r="F96" s="11"/>
      <c r="G96" s="8" t="s">
        <v>157</v>
      </c>
      <c r="H96" s="8" t="s">
        <v>20</v>
      </c>
      <c r="I96" s="8" t="s">
        <v>26</v>
      </c>
      <c r="J96" s="4" t="str">
        <f>"181026000248"</f>
        <v>181026000248</v>
      </c>
    </row>
    <row r="97" spans="1:10" ht="24.95" customHeight="1">
      <c r="A97" s="4">
        <v>93</v>
      </c>
      <c r="B97" s="6" t="s">
        <v>13</v>
      </c>
      <c r="C97" s="6" t="s">
        <v>158</v>
      </c>
      <c r="D97" s="7" t="s">
        <v>147</v>
      </c>
      <c r="E97" s="6" t="str">
        <f>"4510260102"</f>
        <v>4510260102</v>
      </c>
      <c r="F97" s="6">
        <v>7</v>
      </c>
      <c r="G97" s="8" t="s">
        <v>159</v>
      </c>
      <c r="H97" s="8" t="s">
        <v>20</v>
      </c>
      <c r="I97" s="8" t="s">
        <v>26</v>
      </c>
      <c r="J97" s="4" t="str">
        <f>"181026000510"</f>
        <v>181026000510</v>
      </c>
    </row>
    <row r="98" spans="1:10" ht="24.95" customHeight="1">
      <c r="A98" s="4">
        <v>94</v>
      </c>
      <c r="B98" s="9"/>
      <c r="C98" s="9"/>
      <c r="D98" s="10"/>
      <c r="E98" s="9"/>
      <c r="F98" s="9"/>
      <c r="G98" s="8" t="s">
        <v>160</v>
      </c>
      <c r="H98" s="8" t="s">
        <v>17</v>
      </c>
      <c r="I98" s="8" t="s">
        <v>21</v>
      </c>
      <c r="J98" s="4" t="str">
        <f>"181026000061"</f>
        <v>181026000061</v>
      </c>
    </row>
    <row r="99" spans="1:10" ht="24.95" customHeight="1">
      <c r="A99" s="4">
        <v>95</v>
      </c>
      <c r="B99" s="9"/>
      <c r="C99" s="9"/>
      <c r="D99" s="10"/>
      <c r="E99" s="9"/>
      <c r="F99" s="9"/>
      <c r="G99" s="8" t="s">
        <v>161</v>
      </c>
      <c r="H99" s="8" t="s">
        <v>20</v>
      </c>
      <c r="I99" s="8" t="s">
        <v>21</v>
      </c>
      <c r="J99" s="4" t="str">
        <f>"181026000077"</f>
        <v>181026000077</v>
      </c>
    </row>
    <row r="100" spans="1:10" ht="24.95" customHeight="1">
      <c r="A100" s="4">
        <v>96</v>
      </c>
      <c r="B100" s="9"/>
      <c r="C100" s="9"/>
      <c r="D100" s="10"/>
      <c r="E100" s="9"/>
      <c r="F100" s="9"/>
      <c r="G100" s="8" t="s">
        <v>162</v>
      </c>
      <c r="H100" s="8" t="s">
        <v>20</v>
      </c>
      <c r="I100" s="8" t="s">
        <v>26</v>
      </c>
      <c r="J100" s="4" t="str">
        <f>"181026000175"</f>
        <v>181026000175</v>
      </c>
    </row>
    <row r="101" spans="1:10" ht="24.95" customHeight="1">
      <c r="A101" s="4">
        <v>97</v>
      </c>
      <c r="B101" s="9"/>
      <c r="C101" s="9"/>
      <c r="D101" s="10"/>
      <c r="E101" s="9"/>
      <c r="F101" s="9"/>
      <c r="G101" s="8" t="s">
        <v>163</v>
      </c>
      <c r="H101" s="8" t="s">
        <v>17</v>
      </c>
      <c r="I101" s="8" t="s">
        <v>21</v>
      </c>
      <c r="J101" s="4" t="str">
        <f>"181026000351"</f>
        <v>181026000351</v>
      </c>
    </row>
    <row r="102" spans="1:10" ht="24.95" customHeight="1">
      <c r="A102" s="4">
        <v>98</v>
      </c>
      <c r="B102" s="9"/>
      <c r="C102" s="9"/>
      <c r="D102" s="10"/>
      <c r="E102" s="9"/>
      <c r="F102" s="9"/>
      <c r="G102" s="8" t="s">
        <v>164</v>
      </c>
      <c r="H102" s="8" t="s">
        <v>20</v>
      </c>
      <c r="I102" s="8" t="s">
        <v>21</v>
      </c>
      <c r="J102" s="4" t="str">
        <f>"181026000103"</f>
        <v>181026000103</v>
      </c>
    </row>
    <row r="103" spans="1:10" ht="24.95" customHeight="1">
      <c r="A103" s="4">
        <v>99</v>
      </c>
      <c r="B103" s="9"/>
      <c r="C103" s="9"/>
      <c r="D103" s="10"/>
      <c r="E103" s="9"/>
      <c r="F103" s="9"/>
      <c r="G103" s="8" t="s">
        <v>165</v>
      </c>
      <c r="H103" s="8" t="s">
        <v>20</v>
      </c>
      <c r="I103" s="8" t="s">
        <v>21</v>
      </c>
      <c r="J103" s="4" t="str">
        <f>"181026000145"</f>
        <v>181026000145</v>
      </c>
    </row>
    <row r="104" spans="1:10" ht="24.95" customHeight="1">
      <c r="A104" s="4">
        <v>100</v>
      </c>
      <c r="B104" s="9"/>
      <c r="C104" s="9"/>
      <c r="D104" s="10"/>
      <c r="E104" s="9"/>
      <c r="F104" s="9"/>
      <c r="G104" s="8" t="s">
        <v>166</v>
      </c>
      <c r="H104" s="8" t="s">
        <v>17</v>
      </c>
      <c r="I104" s="8" t="s">
        <v>21</v>
      </c>
      <c r="J104" s="4" t="str">
        <f>"181026000309"</f>
        <v>181026000309</v>
      </c>
    </row>
    <row r="105" spans="1:10" ht="24.95" customHeight="1">
      <c r="A105" s="4">
        <v>101</v>
      </c>
      <c r="B105" s="9"/>
      <c r="C105" s="9"/>
      <c r="D105" s="10"/>
      <c r="E105" s="9"/>
      <c r="F105" s="9"/>
      <c r="G105" s="8" t="s">
        <v>167</v>
      </c>
      <c r="H105" s="8" t="s">
        <v>20</v>
      </c>
      <c r="I105" s="8" t="s">
        <v>21</v>
      </c>
      <c r="J105" s="4" t="str">
        <f>"181026000385"</f>
        <v>181026000385</v>
      </c>
    </row>
    <row r="106" spans="1:10" ht="24.95" customHeight="1">
      <c r="A106" s="4">
        <v>102</v>
      </c>
      <c r="B106" s="9"/>
      <c r="C106" s="9"/>
      <c r="D106" s="10"/>
      <c r="E106" s="9"/>
      <c r="F106" s="9"/>
      <c r="G106" s="8" t="s">
        <v>168</v>
      </c>
      <c r="H106" s="8" t="s">
        <v>20</v>
      </c>
      <c r="I106" s="8" t="s">
        <v>21</v>
      </c>
      <c r="J106" s="4" t="str">
        <f>"181026000119"</f>
        <v>181026000119</v>
      </c>
    </row>
    <row r="107" spans="1:10" ht="24.95" customHeight="1">
      <c r="A107" s="4">
        <v>103</v>
      </c>
      <c r="B107" s="9"/>
      <c r="C107" s="9"/>
      <c r="D107" s="10"/>
      <c r="E107" s="9"/>
      <c r="F107" s="9"/>
      <c r="G107" s="8" t="s">
        <v>169</v>
      </c>
      <c r="H107" s="8" t="s">
        <v>17</v>
      </c>
      <c r="I107" s="8" t="s">
        <v>170</v>
      </c>
      <c r="J107" s="4" t="str">
        <f>"181026000276"</f>
        <v>181026000276</v>
      </c>
    </row>
    <row r="108" spans="1:10" ht="24.95" customHeight="1">
      <c r="A108" s="4">
        <v>104</v>
      </c>
      <c r="B108" s="9"/>
      <c r="C108" s="9"/>
      <c r="D108" s="10"/>
      <c r="E108" s="9"/>
      <c r="F108" s="9"/>
      <c r="G108" s="8" t="s">
        <v>171</v>
      </c>
      <c r="H108" s="8" t="s">
        <v>20</v>
      </c>
      <c r="I108" s="8" t="s">
        <v>21</v>
      </c>
      <c r="J108" s="4" t="str">
        <f>"181026000044"</f>
        <v>181026000044</v>
      </c>
    </row>
    <row r="109" spans="1:10" ht="24.95" customHeight="1">
      <c r="A109" s="4">
        <v>105</v>
      </c>
      <c r="B109" s="9"/>
      <c r="C109" s="9"/>
      <c r="D109" s="10"/>
      <c r="E109" s="9"/>
      <c r="F109" s="9"/>
      <c r="G109" s="8" t="s">
        <v>172</v>
      </c>
      <c r="H109" s="8" t="s">
        <v>20</v>
      </c>
      <c r="I109" s="8" t="s">
        <v>26</v>
      </c>
      <c r="J109" s="4" t="str">
        <f>"181026000151"</f>
        <v>181026000151</v>
      </c>
    </row>
    <row r="110" spans="1:10" ht="24.95" customHeight="1">
      <c r="A110" s="4">
        <v>106</v>
      </c>
      <c r="B110" s="9"/>
      <c r="C110" s="9"/>
      <c r="D110" s="10"/>
      <c r="E110" s="9"/>
      <c r="F110" s="9"/>
      <c r="G110" s="8" t="s">
        <v>173</v>
      </c>
      <c r="H110" s="8" t="s">
        <v>20</v>
      </c>
      <c r="I110" s="8" t="s">
        <v>21</v>
      </c>
      <c r="J110" s="4" t="str">
        <f>"181026000163"</f>
        <v>181026000163</v>
      </c>
    </row>
    <row r="111" spans="1:10" ht="24.95" customHeight="1">
      <c r="A111" s="4">
        <v>107</v>
      </c>
      <c r="B111" s="9"/>
      <c r="C111" s="9"/>
      <c r="D111" s="10"/>
      <c r="E111" s="9"/>
      <c r="F111" s="9"/>
      <c r="G111" s="8" t="s">
        <v>174</v>
      </c>
      <c r="H111" s="8" t="s">
        <v>20</v>
      </c>
      <c r="I111" s="8" t="s">
        <v>21</v>
      </c>
      <c r="J111" s="4" t="str">
        <f>"181026000294"</f>
        <v>181026000294</v>
      </c>
    </row>
    <row r="112" spans="1:10" ht="24.95" customHeight="1">
      <c r="A112" s="4">
        <v>108</v>
      </c>
      <c r="B112" s="9"/>
      <c r="C112" s="9"/>
      <c r="D112" s="10"/>
      <c r="E112" s="9"/>
      <c r="F112" s="9"/>
      <c r="G112" s="8" t="s">
        <v>175</v>
      </c>
      <c r="H112" s="8" t="s">
        <v>20</v>
      </c>
      <c r="I112" s="8" t="s">
        <v>26</v>
      </c>
      <c r="J112" s="4" t="str">
        <f>"181026000189"</f>
        <v>181026000189</v>
      </c>
    </row>
    <row r="113" spans="1:10" ht="24.95" customHeight="1">
      <c r="A113" s="4">
        <v>109</v>
      </c>
      <c r="B113" s="9"/>
      <c r="C113" s="9"/>
      <c r="D113" s="10"/>
      <c r="E113" s="9"/>
      <c r="F113" s="9"/>
      <c r="G113" s="8" t="s">
        <v>176</v>
      </c>
      <c r="H113" s="8" t="s">
        <v>20</v>
      </c>
      <c r="I113" s="8" t="s">
        <v>21</v>
      </c>
      <c r="J113" s="4" t="str">
        <f>"181026000245"</f>
        <v>181026000245</v>
      </c>
    </row>
    <row r="114" spans="1:10" ht="24.95" customHeight="1">
      <c r="A114" s="4">
        <v>110</v>
      </c>
      <c r="B114" s="9"/>
      <c r="C114" s="9"/>
      <c r="D114" s="10"/>
      <c r="E114" s="9"/>
      <c r="F114" s="9"/>
      <c r="G114" s="8" t="s">
        <v>177</v>
      </c>
      <c r="H114" s="8" t="s">
        <v>20</v>
      </c>
      <c r="I114" s="8" t="s">
        <v>21</v>
      </c>
      <c r="J114" s="4" t="str">
        <f>"181026000018"</f>
        <v>181026000018</v>
      </c>
    </row>
    <row r="115" spans="1:10" ht="24.95" customHeight="1">
      <c r="A115" s="4">
        <v>111</v>
      </c>
      <c r="B115" s="9"/>
      <c r="C115" s="9"/>
      <c r="D115" s="10"/>
      <c r="E115" s="9"/>
      <c r="F115" s="9"/>
      <c r="G115" s="8" t="s">
        <v>178</v>
      </c>
      <c r="H115" s="8" t="s">
        <v>20</v>
      </c>
      <c r="I115" s="8" t="s">
        <v>21</v>
      </c>
      <c r="J115" s="4" t="str">
        <f>"181026000031"</f>
        <v>181026000031</v>
      </c>
    </row>
    <row r="116" spans="1:10" ht="24.95" customHeight="1">
      <c r="A116" s="4">
        <v>112</v>
      </c>
      <c r="B116" s="9"/>
      <c r="C116" s="9"/>
      <c r="D116" s="10"/>
      <c r="E116" s="9"/>
      <c r="F116" s="9"/>
      <c r="G116" s="8" t="s">
        <v>179</v>
      </c>
      <c r="H116" s="8" t="s">
        <v>17</v>
      </c>
      <c r="I116" s="8" t="s">
        <v>21</v>
      </c>
      <c r="J116" s="4" t="str">
        <f>"181026000025"</f>
        <v>181026000025</v>
      </c>
    </row>
    <row r="117" spans="1:10" ht="24.95" customHeight="1">
      <c r="A117" s="4">
        <v>113</v>
      </c>
      <c r="B117" s="11"/>
      <c r="C117" s="11"/>
      <c r="D117" s="12"/>
      <c r="E117" s="11"/>
      <c r="F117" s="11"/>
      <c r="G117" s="8" t="s">
        <v>180</v>
      </c>
      <c r="H117" s="8" t="s">
        <v>20</v>
      </c>
      <c r="I117" s="8" t="s">
        <v>26</v>
      </c>
      <c r="J117" s="4" t="str">
        <f>"181026000517"</f>
        <v>181026000517</v>
      </c>
    </row>
    <row r="118" spans="1:10" ht="24.95" customHeight="1">
      <c r="A118" s="4">
        <v>114</v>
      </c>
      <c r="B118" s="4" t="s">
        <v>13</v>
      </c>
      <c r="C118" s="4" t="s">
        <v>158</v>
      </c>
      <c r="D118" s="13" t="s">
        <v>66</v>
      </c>
      <c r="E118" s="4" t="str">
        <f>"4510260103"</f>
        <v>4510260103</v>
      </c>
      <c r="F118" s="4">
        <v>1</v>
      </c>
      <c r="G118" s="8" t="s">
        <v>181</v>
      </c>
      <c r="H118" s="8" t="s">
        <v>17</v>
      </c>
      <c r="I118" s="8" t="s">
        <v>21</v>
      </c>
      <c r="J118" s="4" t="str">
        <f>"181026000518"</f>
        <v>181026000518</v>
      </c>
    </row>
    <row r="119" spans="1:10" ht="24.95" customHeight="1">
      <c r="A119" s="4">
        <v>115</v>
      </c>
      <c r="B119" s="4" t="s">
        <v>13</v>
      </c>
      <c r="C119" s="4" t="s">
        <v>158</v>
      </c>
      <c r="D119" s="13" t="s">
        <v>182</v>
      </c>
      <c r="E119" s="4" t="str">
        <f>"4510260105"</f>
        <v>4510260105</v>
      </c>
      <c r="F119" s="4">
        <v>1</v>
      </c>
      <c r="G119" s="8" t="s">
        <v>183</v>
      </c>
      <c r="H119" s="8" t="s">
        <v>20</v>
      </c>
      <c r="I119" s="8" t="s">
        <v>21</v>
      </c>
      <c r="J119" s="4" t="str">
        <f>"181026000316"</f>
        <v>181026000316</v>
      </c>
    </row>
    <row r="120" spans="1:10" ht="24.95" customHeight="1">
      <c r="A120" s="4">
        <v>116</v>
      </c>
      <c r="B120" s="4" t="s">
        <v>13</v>
      </c>
      <c r="C120" s="4" t="s">
        <v>184</v>
      </c>
      <c r="D120" s="13" t="s">
        <v>147</v>
      </c>
      <c r="E120" s="4" t="str">
        <f>"4510260106"</f>
        <v>4510260106</v>
      </c>
      <c r="F120" s="4">
        <v>1</v>
      </c>
      <c r="G120" s="8" t="s">
        <v>185</v>
      </c>
      <c r="H120" s="8" t="s">
        <v>17</v>
      </c>
      <c r="I120" s="8" t="s">
        <v>21</v>
      </c>
      <c r="J120" s="4" t="str">
        <f>"181026000232"</f>
        <v>181026000232</v>
      </c>
    </row>
    <row r="121" spans="1:10" ht="24.95" customHeight="1">
      <c r="A121" s="4">
        <v>117</v>
      </c>
      <c r="B121" s="6" t="s">
        <v>13</v>
      </c>
      <c r="C121" s="6" t="s">
        <v>186</v>
      </c>
      <c r="D121" s="7" t="s">
        <v>147</v>
      </c>
      <c r="E121" s="6" t="str">
        <f>"4510260107"</f>
        <v>4510260107</v>
      </c>
      <c r="F121" s="6">
        <v>2</v>
      </c>
      <c r="G121" s="8" t="s">
        <v>187</v>
      </c>
      <c r="H121" s="8" t="s">
        <v>17</v>
      </c>
      <c r="I121" s="8" t="s">
        <v>21</v>
      </c>
      <c r="J121" s="4" t="str">
        <f>"181026000339"</f>
        <v>181026000339</v>
      </c>
    </row>
    <row r="122" spans="1:10" ht="24.95" customHeight="1">
      <c r="A122" s="4">
        <v>118</v>
      </c>
      <c r="B122" s="11"/>
      <c r="C122" s="11"/>
      <c r="D122" s="12"/>
      <c r="E122" s="11"/>
      <c r="F122" s="11"/>
      <c r="G122" s="8" t="s">
        <v>188</v>
      </c>
      <c r="H122" s="8" t="s">
        <v>20</v>
      </c>
      <c r="I122" s="8" t="s">
        <v>21</v>
      </c>
      <c r="J122" s="4" t="str">
        <f>"181026000361"</f>
        <v>181026000361</v>
      </c>
    </row>
    <row r="123" spans="1:10" ht="24.95" customHeight="1">
      <c r="A123" s="4">
        <v>119</v>
      </c>
      <c r="B123" s="6" t="s">
        <v>13</v>
      </c>
      <c r="C123" s="6" t="s">
        <v>189</v>
      </c>
      <c r="D123" s="7" t="s">
        <v>147</v>
      </c>
      <c r="E123" s="6" t="str">
        <f>"4510260108"</f>
        <v>4510260108</v>
      </c>
      <c r="F123" s="6">
        <v>5</v>
      </c>
      <c r="G123" s="8" t="s">
        <v>190</v>
      </c>
      <c r="H123" s="8" t="s">
        <v>20</v>
      </c>
      <c r="I123" s="8" t="s">
        <v>21</v>
      </c>
      <c r="J123" s="4" t="str">
        <f>"181026000353"</f>
        <v>181026000353</v>
      </c>
    </row>
    <row r="124" spans="1:10" ht="24.95" customHeight="1">
      <c r="A124" s="4">
        <v>120</v>
      </c>
      <c r="B124" s="9"/>
      <c r="C124" s="9"/>
      <c r="D124" s="10"/>
      <c r="E124" s="9"/>
      <c r="F124" s="9"/>
      <c r="G124" s="8" t="s">
        <v>191</v>
      </c>
      <c r="H124" s="8" t="s">
        <v>17</v>
      </c>
      <c r="I124" s="8" t="s">
        <v>21</v>
      </c>
      <c r="J124" s="4" t="str">
        <f>"181026000097"</f>
        <v>181026000097</v>
      </c>
    </row>
    <row r="125" spans="1:10" ht="24.95" customHeight="1">
      <c r="A125" s="4">
        <v>121</v>
      </c>
      <c r="B125" s="9"/>
      <c r="C125" s="9"/>
      <c r="D125" s="10"/>
      <c r="E125" s="9"/>
      <c r="F125" s="9"/>
      <c r="G125" s="8" t="s">
        <v>192</v>
      </c>
      <c r="H125" s="8" t="s">
        <v>17</v>
      </c>
      <c r="I125" s="8" t="s">
        <v>21</v>
      </c>
      <c r="J125" s="4" t="str">
        <f>"181026000254"</f>
        <v>181026000254</v>
      </c>
    </row>
    <row r="126" spans="1:10" ht="24.95" customHeight="1">
      <c r="A126" s="4">
        <v>122</v>
      </c>
      <c r="B126" s="9"/>
      <c r="C126" s="9"/>
      <c r="D126" s="10"/>
      <c r="E126" s="9"/>
      <c r="F126" s="9"/>
      <c r="G126" s="8" t="s">
        <v>193</v>
      </c>
      <c r="H126" s="8" t="s">
        <v>20</v>
      </c>
      <c r="I126" s="8" t="s">
        <v>21</v>
      </c>
      <c r="J126" s="4" t="str">
        <f>"181026000484"</f>
        <v>181026000484</v>
      </c>
    </row>
    <row r="127" spans="1:10" ht="24.95" customHeight="1">
      <c r="A127" s="4">
        <v>123</v>
      </c>
      <c r="B127" s="9"/>
      <c r="C127" s="9"/>
      <c r="D127" s="10"/>
      <c r="E127" s="9"/>
      <c r="F127" s="9"/>
      <c r="G127" s="8" t="s">
        <v>194</v>
      </c>
      <c r="H127" s="8" t="s">
        <v>17</v>
      </c>
      <c r="I127" s="8" t="s">
        <v>26</v>
      </c>
      <c r="J127" s="4" t="str">
        <f>"181026000283"</f>
        <v>181026000283</v>
      </c>
    </row>
    <row r="128" spans="1:10" ht="24.95" customHeight="1">
      <c r="A128" s="4">
        <v>124</v>
      </c>
      <c r="B128" s="11"/>
      <c r="C128" s="11"/>
      <c r="D128" s="12"/>
      <c r="E128" s="11"/>
      <c r="F128" s="11"/>
      <c r="G128" s="8" t="s">
        <v>195</v>
      </c>
      <c r="H128" s="8" t="s">
        <v>20</v>
      </c>
      <c r="I128" s="8" t="s">
        <v>26</v>
      </c>
      <c r="J128" s="4" t="str">
        <f>"181026000437"</f>
        <v>181026000437</v>
      </c>
    </row>
    <row r="129" spans="1:10" ht="24.95" customHeight="1">
      <c r="A129" s="4">
        <v>125</v>
      </c>
      <c r="B129" s="4" t="s">
        <v>13</v>
      </c>
      <c r="C129" s="4" t="s">
        <v>189</v>
      </c>
      <c r="D129" s="13" t="s">
        <v>182</v>
      </c>
      <c r="E129" s="4" t="str">
        <f>"4510260111"</f>
        <v>4510260111</v>
      </c>
      <c r="F129" s="4">
        <v>1</v>
      </c>
      <c r="G129" s="8" t="s">
        <v>196</v>
      </c>
      <c r="H129" s="8" t="s">
        <v>17</v>
      </c>
      <c r="I129" s="8" t="s">
        <v>21</v>
      </c>
      <c r="J129" s="4" t="str">
        <f>"181026000526"</f>
        <v>181026000526</v>
      </c>
    </row>
    <row r="130" spans="1:10" ht="24.95" customHeight="1">
      <c r="A130" s="4">
        <v>126</v>
      </c>
      <c r="B130" s="6" t="s">
        <v>13</v>
      </c>
      <c r="C130" s="6" t="s">
        <v>197</v>
      </c>
      <c r="D130" s="7" t="s">
        <v>147</v>
      </c>
      <c r="E130" s="6" t="str">
        <f>"4510260112"</f>
        <v>4510260112</v>
      </c>
      <c r="F130" s="6">
        <v>5</v>
      </c>
      <c r="G130" s="8" t="s">
        <v>198</v>
      </c>
      <c r="H130" s="8" t="s">
        <v>17</v>
      </c>
      <c r="I130" s="8" t="s">
        <v>26</v>
      </c>
      <c r="J130" s="4" t="str">
        <f>"181026000130"</f>
        <v>181026000130</v>
      </c>
    </row>
    <row r="131" spans="1:10" ht="24.95" customHeight="1">
      <c r="A131" s="4">
        <v>127</v>
      </c>
      <c r="B131" s="9"/>
      <c r="C131" s="9"/>
      <c r="D131" s="10"/>
      <c r="E131" s="9"/>
      <c r="F131" s="9"/>
      <c r="G131" s="8" t="s">
        <v>199</v>
      </c>
      <c r="H131" s="8" t="s">
        <v>20</v>
      </c>
      <c r="I131" s="8" t="s">
        <v>21</v>
      </c>
      <c r="J131" s="4" t="str">
        <f>"181026000326"</f>
        <v>181026000326</v>
      </c>
    </row>
    <row r="132" spans="1:10" ht="24.95" customHeight="1">
      <c r="A132" s="4">
        <v>128</v>
      </c>
      <c r="B132" s="9"/>
      <c r="C132" s="9"/>
      <c r="D132" s="10"/>
      <c r="E132" s="9"/>
      <c r="F132" s="9"/>
      <c r="G132" s="8" t="s">
        <v>200</v>
      </c>
      <c r="H132" s="8" t="s">
        <v>20</v>
      </c>
      <c r="I132" s="8" t="s">
        <v>21</v>
      </c>
      <c r="J132" s="4" t="str">
        <f>"181026000084"</f>
        <v>181026000084</v>
      </c>
    </row>
    <row r="133" spans="1:10" ht="24.95" customHeight="1">
      <c r="A133" s="4">
        <v>129</v>
      </c>
      <c r="B133" s="9"/>
      <c r="C133" s="9"/>
      <c r="D133" s="10"/>
      <c r="E133" s="9"/>
      <c r="F133" s="9"/>
      <c r="G133" s="8" t="s">
        <v>201</v>
      </c>
      <c r="H133" s="8" t="s">
        <v>20</v>
      </c>
      <c r="I133" s="8" t="s">
        <v>21</v>
      </c>
      <c r="J133" s="4" t="str">
        <f>"181026000384"</f>
        <v>181026000384</v>
      </c>
    </row>
    <row r="134" spans="1:10" ht="24.95" customHeight="1">
      <c r="A134" s="4">
        <v>130</v>
      </c>
      <c r="B134" s="9"/>
      <c r="C134" s="9"/>
      <c r="D134" s="10"/>
      <c r="E134" s="9"/>
      <c r="F134" s="9"/>
      <c r="G134" s="8" t="s">
        <v>202</v>
      </c>
      <c r="H134" s="8" t="s">
        <v>17</v>
      </c>
      <c r="I134" s="8" t="s">
        <v>30</v>
      </c>
      <c r="J134" s="4" t="str">
        <f>"181026000281"</f>
        <v>181026000281</v>
      </c>
    </row>
    <row r="135" spans="1:10" ht="24.95" customHeight="1">
      <c r="A135" s="4">
        <v>131</v>
      </c>
      <c r="B135" s="9"/>
      <c r="C135" s="9"/>
      <c r="D135" s="10"/>
      <c r="E135" s="9"/>
      <c r="F135" s="9"/>
      <c r="G135" s="8" t="s">
        <v>203</v>
      </c>
      <c r="H135" s="8" t="s">
        <v>17</v>
      </c>
      <c r="I135" s="8" t="s">
        <v>21</v>
      </c>
      <c r="J135" s="4" t="str">
        <f>"181026000218"</f>
        <v>181026000218</v>
      </c>
    </row>
    <row r="136" spans="1:10" ht="24.95" customHeight="1">
      <c r="A136" s="4">
        <v>132</v>
      </c>
      <c r="B136" s="11"/>
      <c r="C136" s="11"/>
      <c r="D136" s="12"/>
      <c r="E136" s="11"/>
      <c r="F136" s="9"/>
      <c r="G136" s="8" t="s">
        <v>204</v>
      </c>
      <c r="H136" s="8" t="s">
        <v>17</v>
      </c>
      <c r="I136" s="8" t="s">
        <v>21</v>
      </c>
      <c r="J136" s="4" t="str">
        <f>"181026000383"</f>
        <v>181026000383</v>
      </c>
    </row>
    <row r="137" spans="1:10" ht="24.95" customHeight="1">
      <c r="A137" s="4">
        <v>133</v>
      </c>
      <c r="B137" s="4" t="s">
        <v>13</v>
      </c>
      <c r="C137" s="4" t="s">
        <v>197</v>
      </c>
      <c r="D137" s="13" t="s">
        <v>66</v>
      </c>
      <c r="E137" s="4" t="str">
        <f>"4510260113"</f>
        <v>4510260113</v>
      </c>
      <c r="F137" s="4">
        <v>1</v>
      </c>
      <c r="G137" s="8" t="s">
        <v>205</v>
      </c>
      <c r="H137" s="8" t="s">
        <v>20</v>
      </c>
      <c r="I137" s="8" t="s">
        <v>30</v>
      </c>
      <c r="J137" s="4" t="str">
        <f>"181026000050"</f>
        <v>181026000050</v>
      </c>
    </row>
    <row r="138" spans="1:10" ht="24.95" customHeight="1">
      <c r="A138" s="4">
        <v>134</v>
      </c>
      <c r="B138" s="6" t="s">
        <v>13</v>
      </c>
      <c r="C138" s="6" t="s">
        <v>206</v>
      </c>
      <c r="D138" s="7" t="s">
        <v>147</v>
      </c>
      <c r="E138" s="6" t="str">
        <f>"4510260116"</f>
        <v>4510260116</v>
      </c>
      <c r="F138" s="6">
        <v>1</v>
      </c>
      <c r="G138" s="8" t="s">
        <v>207</v>
      </c>
      <c r="H138" s="8" t="s">
        <v>17</v>
      </c>
      <c r="I138" s="8" t="s">
        <v>21</v>
      </c>
      <c r="J138" s="4" t="str">
        <f>"181026000362"</f>
        <v>181026000362</v>
      </c>
    </row>
    <row r="139" spans="1:10" ht="24.95" customHeight="1">
      <c r="A139" s="4">
        <v>135</v>
      </c>
      <c r="B139" s="11"/>
      <c r="C139" s="11"/>
      <c r="D139" s="12"/>
      <c r="E139" s="11"/>
      <c r="F139" s="11"/>
      <c r="G139" s="8" t="s">
        <v>208</v>
      </c>
      <c r="H139" s="8" t="s">
        <v>17</v>
      </c>
      <c r="I139" s="8" t="s">
        <v>21</v>
      </c>
      <c r="J139" s="4" t="str">
        <f>"181026000357"</f>
        <v>181026000357</v>
      </c>
    </row>
    <row r="140" spans="1:10" ht="24.95" customHeight="1">
      <c r="A140" s="4">
        <v>136</v>
      </c>
      <c r="B140" s="6" t="s">
        <v>13</v>
      </c>
      <c r="C140" s="6" t="s">
        <v>209</v>
      </c>
      <c r="D140" s="7" t="s">
        <v>147</v>
      </c>
      <c r="E140" s="6" t="str">
        <f>"4510260117"</f>
        <v>4510260117</v>
      </c>
      <c r="F140" s="6">
        <v>2</v>
      </c>
      <c r="G140" s="8" t="s">
        <v>210</v>
      </c>
      <c r="H140" s="8" t="s">
        <v>17</v>
      </c>
      <c r="I140" s="8" t="s">
        <v>21</v>
      </c>
      <c r="J140" s="4" t="str">
        <f>"181026000380"</f>
        <v>181026000380</v>
      </c>
    </row>
    <row r="141" spans="1:10" ht="24.95" customHeight="1">
      <c r="A141" s="4">
        <v>137</v>
      </c>
      <c r="B141" s="9"/>
      <c r="C141" s="9"/>
      <c r="D141" s="10"/>
      <c r="E141" s="9"/>
      <c r="F141" s="9"/>
      <c r="G141" s="8" t="s">
        <v>211</v>
      </c>
      <c r="H141" s="8" t="s">
        <v>17</v>
      </c>
      <c r="I141" s="8" t="s">
        <v>21</v>
      </c>
      <c r="J141" s="4" t="str">
        <f>"181026000530"</f>
        <v>181026000530</v>
      </c>
    </row>
    <row r="142" spans="1:10" ht="24.95" customHeight="1">
      <c r="A142" s="4">
        <v>138</v>
      </c>
      <c r="B142" s="9"/>
      <c r="C142" s="9"/>
      <c r="D142" s="10"/>
      <c r="E142" s="9"/>
      <c r="F142" s="9"/>
      <c r="G142" s="8" t="s">
        <v>212</v>
      </c>
      <c r="H142" s="8" t="s">
        <v>17</v>
      </c>
      <c r="I142" s="8" t="s">
        <v>21</v>
      </c>
      <c r="J142" s="4" t="str">
        <f>"181026000417"</f>
        <v>181026000417</v>
      </c>
    </row>
    <row r="143" spans="1:10" ht="24.95" customHeight="1">
      <c r="A143" s="4">
        <v>139</v>
      </c>
      <c r="B143" s="11"/>
      <c r="C143" s="11"/>
      <c r="D143" s="12"/>
      <c r="E143" s="11"/>
      <c r="F143" s="11"/>
      <c r="G143" s="8" t="s">
        <v>213</v>
      </c>
      <c r="H143" s="8" t="s">
        <v>20</v>
      </c>
      <c r="I143" s="8" t="s">
        <v>21</v>
      </c>
      <c r="J143" s="4" t="str">
        <f>"181026000366"</f>
        <v>181026000366</v>
      </c>
    </row>
    <row r="144" spans="1:10" ht="24.95" customHeight="1">
      <c r="A144" s="4">
        <v>140</v>
      </c>
      <c r="B144" s="6" t="s">
        <v>13</v>
      </c>
      <c r="C144" s="6" t="s">
        <v>214</v>
      </c>
      <c r="D144" s="7" t="s">
        <v>147</v>
      </c>
      <c r="E144" s="6" t="str">
        <f>"4510260118"</f>
        <v>4510260118</v>
      </c>
      <c r="F144" s="6">
        <v>2</v>
      </c>
      <c r="G144" s="8" t="s">
        <v>215</v>
      </c>
      <c r="H144" s="8" t="s">
        <v>20</v>
      </c>
      <c r="I144" s="8" t="s">
        <v>21</v>
      </c>
      <c r="J144" s="4" t="str">
        <f>"181026000435"</f>
        <v>181026000435</v>
      </c>
    </row>
    <row r="145" spans="1:10" ht="24.95" customHeight="1">
      <c r="A145" s="4">
        <v>141</v>
      </c>
      <c r="B145" s="9"/>
      <c r="C145" s="9"/>
      <c r="D145" s="10"/>
      <c r="E145" s="9"/>
      <c r="F145" s="9"/>
      <c r="G145" s="8" t="s">
        <v>216</v>
      </c>
      <c r="H145" s="8" t="s">
        <v>20</v>
      </c>
      <c r="I145" s="8" t="s">
        <v>30</v>
      </c>
      <c r="J145" s="4" t="str">
        <f>"181026000370"</f>
        <v>181026000370</v>
      </c>
    </row>
    <row r="146" spans="1:10" ht="24.95" customHeight="1">
      <c r="A146" s="4">
        <v>142</v>
      </c>
      <c r="B146" s="11"/>
      <c r="C146" s="11"/>
      <c r="D146" s="12"/>
      <c r="E146" s="11"/>
      <c r="F146" s="11"/>
      <c r="G146" s="8" t="s">
        <v>217</v>
      </c>
      <c r="H146" s="8" t="s">
        <v>20</v>
      </c>
      <c r="I146" s="8" t="s">
        <v>21</v>
      </c>
      <c r="J146" s="4" t="str">
        <f>"181026000389"</f>
        <v>181026000389</v>
      </c>
    </row>
    <row r="147" spans="1:10" ht="24.95" customHeight="1">
      <c r="A147" s="4">
        <v>143</v>
      </c>
      <c r="B147" s="4" t="s">
        <v>13</v>
      </c>
      <c r="C147" s="4" t="s">
        <v>118</v>
      </c>
      <c r="D147" s="13" t="s">
        <v>147</v>
      </c>
      <c r="E147" s="4" t="str">
        <f>"4510260119"</f>
        <v>4510260119</v>
      </c>
      <c r="F147" s="4">
        <v>1</v>
      </c>
      <c r="G147" s="8" t="s">
        <v>218</v>
      </c>
      <c r="H147" s="8" t="s">
        <v>20</v>
      </c>
      <c r="I147" s="8" t="s">
        <v>21</v>
      </c>
      <c r="J147" s="4" t="str">
        <f>"181026000432"</f>
        <v>181026000432</v>
      </c>
    </row>
    <row r="148" spans="1:10" ht="24.95" customHeight="1">
      <c r="A148" s="4">
        <v>144</v>
      </c>
      <c r="B148" s="6" t="s">
        <v>13</v>
      </c>
      <c r="C148" s="6" t="s">
        <v>219</v>
      </c>
      <c r="D148" s="7" t="s">
        <v>45</v>
      </c>
      <c r="E148" s="6" t="str">
        <f>"4510260122"</f>
        <v>4510260122</v>
      </c>
      <c r="F148" s="6">
        <v>1</v>
      </c>
      <c r="G148" s="8" t="s">
        <v>220</v>
      </c>
      <c r="H148" s="8" t="s">
        <v>17</v>
      </c>
      <c r="I148" s="8" t="s">
        <v>26</v>
      </c>
      <c r="J148" s="4" t="str">
        <f>"181026000451"</f>
        <v>181026000451</v>
      </c>
    </row>
    <row r="149" spans="1:10" ht="24.95" customHeight="1">
      <c r="A149" s="4">
        <v>145</v>
      </c>
      <c r="B149" s="11"/>
      <c r="C149" s="11"/>
      <c r="D149" s="12"/>
      <c r="E149" s="11"/>
      <c r="F149" s="11"/>
      <c r="G149" s="8" t="s">
        <v>221</v>
      </c>
      <c r="H149" s="8" t="s">
        <v>20</v>
      </c>
      <c r="I149" s="8" t="s">
        <v>26</v>
      </c>
      <c r="J149" s="4" t="str">
        <f>"181026000482"</f>
        <v>181026000482</v>
      </c>
    </row>
    <row r="150" spans="1:10" ht="24.95" customHeight="1">
      <c r="A150" s="4">
        <v>146</v>
      </c>
      <c r="B150" s="6" t="s">
        <v>13</v>
      </c>
      <c r="C150" s="6" t="s">
        <v>219</v>
      </c>
      <c r="D150" s="7" t="s">
        <v>182</v>
      </c>
      <c r="E150" s="6" t="str">
        <f>"4510260123"</f>
        <v>4510260123</v>
      </c>
      <c r="F150" s="6">
        <v>2</v>
      </c>
      <c r="G150" s="8" t="s">
        <v>222</v>
      </c>
      <c r="H150" s="8" t="s">
        <v>17</v>
      </c>
      <c r="I150" s="8" t="s">
        <v>21</v>
      </c>
      <c r="J150" s="4" t="str">
        <f>"181026000405"</f>
        <v>181026000405</v>
      </c>
    </row>
    <row r="151" spans="1:10" ht="24.95" customHeight="1">
      <c r="A151" s="4">
        <v>147</v>
      </c>
      <c r="B151" s="9"/>
      <c r="C151" s="9"/>
      <c r="D151" s="10"/>
      <c r="E151" s="9"/>
      <c r="F151" s="9"/>
      <c r="G151" s="8" t="s">
        <v>223</v>
      </c>
      <c r="H151" s="8" t="s">
        <v>20</v>
      </c>
      <c r="I151" s="8" t="s">
        <v>21</v>
      </c>
      <c r="J151" s="4" t="str">
        <f>"181026000452"</f>
        <v>181026000452</v>
      </c>
    </row>
    <row r="152" spans="1:10" ht="24.95" customHeight="1">
      <c r="A152" s="4">
        <v>148</v>
      </c>
      <c r="B152" s="9"/>
      <c r="C152" s="9"/>
      <c r="D152" s="10"/>
      <c r="E152" s="9"/>
      <c r="F152" s="9"/>
      <c r="G152" s="8" t="s">
        <v>224</v>
      </c>
      <c r="H152" s="8" t="s">
        <v>17</v>
      </c>
      <c r="I152" s="8" t="s">
        <v>30</v>
      </c>
      <c r="J152" s="4" t="str">
        <f>"181026000533"</f>
        <v>181026000533</v>
      </c>
    </row>
    <row r="153" spans="1:10" ht="24.95" customHeight="1">
      <c r="A153" s="4">
        <v>149</v>
      </c>
      <c r="B153" s="11"/>
      <c r="C153" s="11"/>
      <c r="D153" s="12"/>
      <c r="E153" s="11"/>
      <c r="F153" s="11"/>
      <c r="G153" s="8" t="s">
        <v>225</v>
      </c>
      <c r="H153" s="8" t="s">
        <v>17</v>
      </c>
      <c r="I153" s="8" t="s">
        <v>21</v>
      </c>
      <c r="J153" s="4" t="str">
        <f>"181026000480"</f>
        <v>181026000480</v>
      </c>
    </row>
    <row r="154" spans="1:10" ht="24.95" customHeight="1">
      <c r="A154" s="4">
        <v>150</v>
      </c>
      <c r="B154" s="4" t="s">
        <v>13</v>
      </c>
      <c r="C154" s="4" t="s">
        <v>219</v>
      </c>
      <c r="D154" s="13" t="s">
        <v>83</v>
      </c>
      <c r="E154" s="4" t="str">
        <f>"4510260124"</f>
        <v>4510260124</v>
      </c>
      <c r="F154" s="4">
        <v>1</v>
      </c>
      <c r="G154" s="8" t="s">
        <v>226</v>
      </c>
      <c r="H154" s="8" t="s">
        <v>20</v>
      </c>
      <c r="I154" s="8" t="s">
        <v>21</v>
      </c>
      <c r="J154" s="4" t="str">
        <f>"181026000170"</f>
        <v>181026000170</v>
      </c>
    </row>
    <row r="155" spans="1:10" ht="24.95" customHeight="1">
      <c r="A155" s="4">
        <v>151</v>
      </c>
      <c r="B155" s="6" t="s">
        <v>13</v>
      </c>
      <c r="C155" s="6" t="s">
        <v>227</v>
      </c>
      <c r="D155" s="7" t="s">
        <v>147</v>
      </c>
      <c r="E155" s="6" t="str">
        <f>"4510260125"</f>
        <v>4510260125</v>
      </c>
      <c r="F155" s="6">
        <v>2</v>
      </c>
      <c r="G155" s="8" t="s">
        <v>228</v>
      </c>
      <c r="H155" s="8" t="s">
        <v>20</v>
      </c>
      <c r="I155" s="8" t="s">
        <v>21</v>
      </c>
      <c r="J155" s="4" t="str">
        <f>"181026000063"</f>
        <v>181026000063</v>
      </c>
    </row>
    <row r="156" spans="1:10" ht="24.95" customHeight="1">
      <c r="A156" s="4">
        <v>152</v>
      </c>
      <c r="B156" s="11"/>
      <c r="C156" s="11"/>
      <c r="D156" s="12"/>
      <c r="E156" s="11"/>
      <c r="F156" s="9"/>
      <c r="G156" s="8" t="s">
        <v>229</v>
      </c>
      <c r="H156" s="8" t="s">
        <v>17</v>
      </c>
      <c r="I156" s="8" t="s">
        <v>21</v>
      </c>
      <c r="J156" s="4" t="str">
        <f>"181026000489"</f>
        <v>181026000489</v>
      </c>
    </row>
    <row r="157" spans="1:10" ht="24.95" customHeight="1">
      <c r="A157" s="4">
        <v>153</v>
      </c>
      <c r="B157" s="4" t="s">
        <v>13</v>
      </c>
      <c r="C157" s="4" t="s">
        <v>227</v>
      </c>
      <c r="D157" s="13" t="s">
        <v>182</v>
      </c>
      <c r="E157" s="4" t="str">
        <f>"4510260127"</f>
        <v>4510260127</v>
      </c>
      <c r="F157" s="4">
        <v>1</v>
      </c>
      <c r="G157" s="8" t="s">
        <v>230</v>
      </c>
      <c r="H157" s="8" t="s">
        <v>17</v>
      </c>
      <c r="I157" s="8" t="s">
        <v>21</v>
      </c>
      <c r="J157" s="4" t="str">
        <f>"181026000020"</f>
        <v>181026000020</v>
      </c>
    </row>
    <row r="158" spans="1:10" ht="24.95" customHeight="1">
      <c r="A158" s="4">
        <v>154</v>
      </c>
      <c r="B158" s="4" t="s">
        <v>13</v>
      </c>
      <c r="C158" s="4" t="s">
        <v>231</v>
      </c>
      <c r="D158" s="13" t="s">
        <v>147</v>
      </c>
      <c r="E158" s="4" t="str">
        <f>"4510260128"</f>
        <v>4510260128</v>
      </c>
      <c r="F158" s="4">
        <v>1</v>
      </c>
      <c r="G158" s="8" t="s">
        <v>232</v>
      </c>
      <c r="H158" s="8" t="s">
        <v>20</v>
      </c>
      <c r="I158" s="8" t="s">
        <v>21</v>
      </c>
      <c r="J158" s="4" t="str">
        <f>"181026000449"</f>
        <v>181026000449</v>
      </c>
    </row>
    <row r="159" spans="1:10" ht="24.95" customHeight="1">
      <c r="A159" s="4">
        <v>155</v>
      </c>
      <c r="B159" s="6" t="s">
        <v>13</v>
      </c>
      <c r="C159" s="6" t="s">
        <v>233</v>
      </c>
      <c r="D159" s="7" t="s">
        <v>147</v>
      </c>
      <c r="E159" s="6" t="str">
        <f>"4510260129"</f>
        <v>4510260129</v>
      </c>
      <c r="F159" s="6">
        <v>1</v>
      </c>
      <c r="G159" s="8" t="s">
        <v>234</v>
      </c>
      <c r="H159" s="8" t="s">
        <v>20</v>
      </c>
      <c r="I159" s="8" t="s">
        <v>21</v>
      </c>
      <c r="J159" s="4" t="str">
        <f>"181026000434"</f>
        <v>181026000434</v>
      </c>
    </row>
    <row r="160" spans="1:10" ht="24.95" customHeight="1">
      <c r="A160" s="4">
        <v>156</v>
      </c>
      <c r="B160" s="11"/>
      <c r="C160" s="11"/>
      <c r="D160" s="12"/>
      <c r="E160" s="11"/>
      <c r="F160" s="11"/>
      <c r="G160" s="8" t="s">
        <v>235</v>
      </c>
      <c r="H160" s="8" t="s">
        <v>17</v>
      </c>
      <c r="I160" s="8" t="s">
        <v>21</v>
      </c>
      <c r="J160" s="4" t="str">
        <f>"181026000431"</f>
        <v>181026000431</v>
      </c>
    </row>
    <row r="161" spans="1:10" ht="24.95" customHeight="1">
      <c r="A161" s="4">
        <v>157</v>
      </c>
      <c r="B161" s="6" t="s">
        <v>13</v>
      </c>
      <c r="C161" s="6" t="s">
        <v>236</v>
      </c>
      <c r="D161" s="7" t="s">
        <v>147</v>
      </c>
      <c r="E161" s="6" t="str">
        <f>"4510260130"</f>
        <v>4510260130</v>
      </c>
      <c r="F161" s="6">
        <v>5</v>
      </c>
      <c r="G161" s="8" t="s">
        <v>237</v>
      </c>
      <c r="H161" s="8" t="s">
        <v>20</v>
      </c>
      <c r="I161" s="8" t="s">
        <v>26</v>
      </c>
      <c r="J161" s="4" t="str">
        <f>"181026000003"</f>
        <v>181026000003</v>
      </c>
    </row>
    <row r="162" spans="1:10" ht="24.95" customHeight="1">
      <c r="A162" s="4">
        <v>158</v>
      </c>
      <c r="B162" s="9"/>
      <c r="C162" s="9"/>
      <c r="D162" s="10"/>
      <c r="E162" s="9"/>
      <c r="F162" s="9"/>
      <c r="G162" s="8" t="s">
        <v>238</v>
      </c>
      <c r="H162" s="8" t="s">
        <v>20</v>
      </c>
      <c r="I162" s="8" t="s">
        <v>21</v>
      </c>
      <c r="J162" s="4" t="str">
        <f>"181026000352"</f>
        <v>181026000352</v>
      </c>
    </row>
    <row r="163" spans="1:10" ht="24.95" customHeight="1">
      <c r="A163" s="4">
        <v>159</v>
      </c>
      <c r="B163" s="9"/>
      <c r="C163" s="9"/>
      <c r="D163" s="10"/>
      <c r="E163" s="9"/>
      <c r="F163" s="9"/>
      <c r="G163" s="8" t="s">
        <v>239</v>
      </c>
      <c r="H163" s="8" t="s">
        <v>17</v>
      </c>
      <c r="I163" s="8" t="s">
        <v>21</v>
      </c>
      <c r="J163" s="4" t="str">
        <f>"181026000369"</f>
        <v>181026000369</v>
      </c>
    </row>
    <row r="164" spans="1:10" ht="24.95" customHeight="1">
      <c r="A164" s="4">
        <v>160</v>
      </c>
      <c r="B164" s="9"/>
      <c r="C164" s="9"/>
      <c r="D164" s="10"/>
      <c r="E164" s="9"/>
      <c r="F164" s="9"/>
      <c r="G164" s="8" t="s">
        <v>240</v>
      </c>
      <c r="H164" s="8" t="s">
        <v>20</v>
      </c>
      <c r="I164" s="8" t="s">
        <v>21</v>
      </c>
      <c r="J164" s="4" t="str">
        <f>"181026000262"</f>
        <v>181026000262</v>
      </c>
    </row>
    <row r="165" spans="1:10" ht="24.95" customHeight="1">
      <c r="A165" s="4">
        <v>161</v>
      </c>
      <c r="B165" s="9"/>
      <c r="C165" s="9"/>
      <c r="D165" s="10"/>
      <c r="E165" s="9"/>
      <c r="F165" s="9"/>
      <c r="G165" s="8" t="s">
        <v>241</v>
      </c>
      <c r="H165" s="8" t="s">
        <v>20</v>
      </c>
      <c r="I165" s="8" t="s">
        <v>21</v>
      </c>
      <c r="J165" s="4" t="str">
        <f>"181026000271"</f>
        <v>181026000271</v>
      </c>
    </row>
    <row r="166" spans="1:10" ht="24.95" customHeight="1">
      <c r="A166" s="4">
        <v>162</v>
      </c>
      <c r="B166" s="9"/>
      <c r="C166" s="9"/>
      <c r="D166" s="10"/>
      <c r="E166" s="9"/>
      <c r="F166" s="9"/>
      <c r="G166" s="8" t="s">
        <v>242</v>
      </c>
      <c r="H166" s="8" t="s">
        <v>17</v>
      </c>
      <c r="I166" s="8" t="s">
        <v>18</v>
      </c>
      <c r="J166" s="4" t="str">
        <f>"181026000376"</f>
        <v>181026000376</v>
      </c>
    </row>
    <row r="167" spans="1:10" ht="24.95" customHeight="1">
      <c r="A167" s="4">
        <v>163</v>
      </c>
      <c r="B167" s="9"/>
      <c r="C167" s="9"/>
      <c r="D167" s="10"/>
      <c r="E167" s="9"/>
      <c r="F167" s="9"/>
      <c r="G167" s="8" t="s">
        <v>243</v>
      </c>
      <c r="H167" s="8" t="s">
        <v>17</v>
      </c>
      <c r="I167" s="8" t="s">
        <v>21</v>
      </c>
      <c r="J167" s="4" t="str">
        <f>"181026000152"</f>
        <v>181026000152</v>
      </c>
    </row>
    <row r="168" spans="1:10" ht="24.95" customHeight="1">
      <c r="A168" s="4">
        <v>164</v>
      </c>
      <c r="B168" s="11"/>
      <c r="C168" s="11"/>
      <c r="D168" s="12"/>
      <c r="E168" s="11"/>
      <c r="F168" s="11"/>
      <c r="G168" s="8" t="s">
        <v>244</v>
      </c>
      <c r="H168" s="8" t="s">
        <v>17</v>
      </c>
      <c r="I168" s="8" t="s">
        <v>21</v>
      </c>
      <c r="J168" s="4" t="str">
        <f>"181026000159"</f>
        <v>181026000159</v>
      </c>
    </row>
    <row r="169" spans="1:10" ht="24.95" customHeight="1">
      <c r="A169" s="4">
        <v>165</v>
      </c>
      <c r="B169" s="4" t="s">
        <v>13</v>
      </c>
      <c r="C169" s="4" t="s">
        <v>236</v>
      </c>
      <c r="D169" s="13" t="s">
        <v>66</v>
      </c>
      <c r="E169" s="4" t="str">
        <f>"4510260132"</f>
        <v>4510260132</v>
      </c>
      <c r="F169" s="4">
        <v>1</v>
      </c>
      <c r="G169" s="8" t="s">
        <v>245</v>
      </c>
      <c r="H169" s="8" t="s">
        <v>20</v>
      </c>
      <c r="I169" s="8" t="s">
        <v>21</v>
      </c>
      <c r="J169" s="4" t="str">
        <f>"181026000420"</f>
        <v>181026000420</v>
      </c>
    </row>
    <row r="170" spans="1:10" ht="24.95" customHeight="1">
      <c r="A170" s="4">
        <v>166</v>
      </c>
      <c r="B170" s="6" t="s">
        <v>13</v>
      </c>
      <c r="C170" s="6" t="s">
        <v>246</v>
      </c>
      <c r="D170" s="7" t="s">
        <v>147</v>
      </c>
      <c r="E170" s="6" t="str">
        <f>"4510260137"</f>
        <v>4510260137</v>
      </c>
      <c r="F170" s="6">
        <v>2</v>
      </c>
      <c r="G170" s="8" t="s">
        <v>247</v>
      </c>
      <c r="H170" s="8" t="s">
        <v>20</v>
      </c>
      <c r="I170" s="8" t="s">
        <v>21</v>
      </c>
      <c r="J170" s="4" t="str">
        <f>"181026000021"</f>
        <v>181026000021</v>
      </c>
    </row>
    <row r="171" spans="1:10" ht="24.95" customHeight="1">
      <c r="A171" s="4">
        <v>167</v>
      </c>
      <c r="B171" s="11"/>
      <c r="C171" s="11"/>
      <c r="D171" s="12"/>
      <c r="E171" s="11"/>
      <c r="F171" s="11"/>
      <c r="G171" s="8" t="s">
        <v>248</v>
      </c>
      <c r="H171" s="8" t="s">
        <v>20</v>
      </c>
      <c r="I171" s="8" t="s">
        <v>249</v>
      </c>
      <c r="J171" s="4" t="str">
        <f>"181026000514"</f>
        <v>181026000514</v>
      </c>
    </row>
    <row r="172" spans="1:10" ht="24.95" customHeight="1">
      <c r="A172" s="4">
        <v>168</v>
      </c>
      <c r="B172" s="4" t="s">
        <v>13</v>
      </c>
      <c r="C172" s="4" t="s">
        <v>250</v>
      </c>
      <c r="D172" s="13" t="s">
        <v>147</v>
      </c>
      <c r="E172" s="4" t="str">
        <f>"4510260138"</f>
        <v>4510260138</v>
      </c>
      <c r="F172" s="4">
        <v>1</v>
      </c>
      <c r="G172" s="8" t="s">
        <v>251</v>
      </c>
      <c r="H172" s="8" t="s">
        <v>17</v>
      </c>
      <c r="I172" s="8" t="s">
        <v>21</v>
      </c>
      <c r="J172" s="4" t="str">
        <f>"181026000448"</f>
        <v>181026000448</v>
      </c>
    </row>
    <row r="173" spans="1:10" ht="24.95" customHeight="1">
      <c r="A173" s="4">
        <v>169</v>
      </c>
      <c r="B173" s="6" t="s">
        <v>13</v>
      </c>
      <c r="C173" s="6" t="s">
        <v>128</v>
      </c>
      <c r="D173" s="7" t="s">
        <v>252</v>
      </c>
      <c r="E173" s="6" t="str">
        <f>"4510260139"</f>
        <v>4510260139</v>
      </c>
      <c r="F173" s="6">
        <v>4</v>
      </c>
      <c r="G173" s="8" t="s">
        <v>253</v>
      </c>
      <c r="H173" s="8" t="s">
        <v>20</v>
      </c>
      <c r="I173" s="8" t="s">
        <v>21</v>
      </c>
      <c r="J173" s="4" t="str">
        <f>"181026000349"</f>
        <v>181026000349</v>
      </c>
    </row>
    <row r="174" spans="1:10" ht="24.95" customHeight="1">
      <c r="A174" s="4">
        <v>170</v>
      </c>
      <c r="B174" s="9"/>
      <c r="C174" s="9"/>
      <c r="D174" s="10"/>
      <c r="E174" s="9"/>
      <c r="F174" s="9"/>
      <c r="G174" s="8" t="s">
        <v>254</v>
      </c>
      <c r="H174" s="8" t="s">
        <v>20</v>
      </c>
      <c r="I174" s="8" t="s">
        <v>21</v>
      </c>
      <c r="J174" s="4" t="str">
        <f>"181026000095"</f>
        <v>181026000095</v>
      </c>
    </row>
    <row r="175" spans="1:10" ht="24.95" customHeight="1">
      <c r="A175" s="4">
        <v>171</v>
      </c>
      <c r="B175" s="9"/>
      <c r="C175" s="9"/>
      <c r="D175" s="10"/>
      <c r="E175" s="9"/>
      <c r="F175" s="9"/>
      <c r="G175" s="8" t="s">
        <v>255</v>
      </c>
      <c r="H175" s="8" t="s">
        <v>20</v>
      </c>
      <c r="I175" s="8" t="s">
        <v>21</v>
      </c>
      <c r="J175" s="4" t="str">
        <f>"181026000207"</f>
        <v>181026000207</v>
      </c>
    </row>
    <row r="176" spans="1:10" ht="24.95" customHeight="1">
      <c r="A176" s="4">
        <v>172</v>
      </c>
      <c r="B176" s="9"/>
      <c r="C176" s="9"/>
      <c r="D176" s="10"/>
      <c r="E176" s="9"/>
      <c r="F176" s="9"/>
      <c r="G176" s="8" t="s">
        <v>256</v>
      </c>
      <c r="H176" s="8" t="s">
        <v>20</v>
      </c>
      <c r="I176" s="8" t="s">
        <v>21</v>
      </c>
      <c r="J176" s="4" t="str">
        <f>"181026000005"</f>
        <v>181026000005</v>
      </c>
    </row>
    <row r="177" spans="1:10" ht="24.95" customHeight="1">
      <c r="A177" s="4">
        <v>173</v>
      </c>
      <c r="B177" s="11"/>
      <c r="C177" s="11"/>
      <c r="D177" s="12"/>
      <c r="E177" s="11"/>
      <c r="F177" s="11"/>
      <c r="G177" s="8" t="s">
        <v>257</v>
      </c>
      <c r="H177" s="8" t="s">
        <v>17</v>
      </c>
      <c r="I177" s="8" t="s">
        <v>21</v>
      </c>
      <c r="J177" s="4" t="str">
        <f>"181026000399"</f>
        <v>181026000399</v>
      </c>
    </row>
    <row r="178" spans="1:10" ht="24.95" customHeight="1">
      <c r="A178" s="4">
        <v>174</v>
      </c>
      <c r="B178" s="6" t="s">
        <v>13</v>
      </c>
      <c r="C178" s="6" t="s">
        <v>132</v>
      </c>
      <c r="D178" s="7" t="s">
        <v>147</v>
      </c>
      <c r="E178" s="6" t="str">
        <f>"4510260140"</f>
        <v>4510260140</v>
      </c>
      <c r="F178" s="6">
        <v>3</v>
      </c>
      <c r="G178" s="8" t="s">
        <v>258</v>
      </c>
      <c r="H178" s="8" t="s">
        <v>20</v>
      </c>
      <c r="I178" s="8" t="s">
        <v>21</v>
      </c>
      <c r="J178" s="4" t="str">
        <f>"181026000528"</f>
        <v>181026000528</v>
      </c>
    </row>
    <row r="179" spans="1:10" ht="24.95" customHeight="1">
      <c r="A179" s="4">
        <v>175</v>
      </c>
      <c r="B179" s="9"/>
      <c r="C179" s="9"/>
      <c r="D179" s="10"/>
      <c r="E179" s="9"/>
      <c r="F179" s="9"/>
      <c r="G179" s="8" t="s">
        <v>259</v>
      </c>
      <c r="H179" s="8" t="s">
        <v>20</v>
      </c>
      <c r="I179" s="8" t="s">
        <v>21</v>
      </c>
      <c r="J179" s="4" t="str">
        <f>"181026000108"</f>
        <v>181026000108</v>
      </c>
    </row>
    <row r="180" spans="1:10" ht="24.95" customHeight="1">
      <c r="A180" s="4">
        <v>176</v>
      </c>
      <c r="B180" s="9"/>
      <c r="C180" s="9"/>
      <c r="D180" s="10"/>
      <c r="E180" s="9"/>
      <c r="F180" s="9"/>
      <c r="G180" s="8" t="s">
        <v>260</v>
      </c>
      <c r="H180" s="8" t="s">
        <v>20</v>
      </c>
      <c r="I180" s="8" t="s">
        <v>21</v>
      </c>
      <c r="J180" s="4" t="str">
        <f>"181026000161"</f>
        <v>181026000161</v>
      </c>
    </row>
    <row r="181" spans="1:10" ht="24.95" customHeight="1">
      <c r="A181" s="4">
        <v>177</v>
      </c>
      <c r="B181" s="11"/>
      <c r="C181" s="11"/>
      <c r="D181" s="12"/>
      <c r="E181" s="11"/>
      <c r="F181" s="11"/>
      <c r="G181" s="8" t="s">
        <v>261</v>
      </c>
      <c r="H181" s="8" t="s">
        <v>17</v>
      </c>
      <c r="I181" s="8" t="s">
        <v>21</v>
      </c>
      <c r="J181" s="4" t="str">
        <f>"181026000527"</f>
        <v>181026000527</v>
      </c>
    </row>
    <row r="182" spans="1:10" ht="24.95" customHeight="1">
      <c r="A182" s="4">
        <v>178</v>
      </c>
      <c r="B182" s="4" t="s">
        <v>13</v>
      </c>
      <c r="C182" s="4" t="s">
        <v>132</v>
      </c>
      <c r="D182" s="13" t="s">
        <v>182</v>
      </c>
      <c r="E182" s="4" t="str">
        <f>"4510260141"</f>
        <v>4510260141</v>
      </c>
      <c r="F182" s="4">
        <v>1</v>
      </c>
      <c r="G182" s="8" t="s">
        <v>262</v>
      </c>
      <c r="H182" s="8" t="s">
        <v>17</v>
      </c>
      <c r="I182" s="8" t="s">
        <v>21</v>
      </c>
      <c r="J182" s="4" t="str">
        <f>"181026000548"</f>
        <v>181026000548</v>
      </c>
    </row>
    <row r="183" spans="1:10" ht="24.95" customHeight="1">
      <c r="A183" s="4">
        <v>179</v>
      </c>
      <c r="B183" s="6" t="s">
        <v>13</v>
      </c>
      <c r="C183" s="6" t="s">
        <v>263</v>
      </c>
      <c r="D183" s="7" t="s">
        <v>147</v>
      </c>
      <c r="E183" s="6" t="str">
        <f>"4510260142"</f>
        <v>4510260142</v>
      </c>
      <c r="F183" s="6">
        <v>2</v>
      </c>
      <c r="G183" s="8" t="s">
        <v>264</v>
      </c>
      <c r="H183" s="8" t="s">
        <v>20</v>
      </c>
      <c r="I183" s="8" t="s">
        <v>21</v>
      </c>
      <c r="J183" s="4" t="str">
        <f>"181026000423"</f>
        <v>181026000423</v>
      </c>
    </row>
    <row r="184" spans="1:10" ht="24.95" customHeight="1">
      <c r="A184" s="4">
        <v>180</v>
      </c>
      <c r="B184" s="11"/>
      <c r="C184" s="11"/>
      <c r="D184" s="12"/>
      <c r="E184" s="11"/>
      <c r="F184" s="11"/>
      <c r="G184" s="8" t="s">
        <v>265</v>
      </c>
      <c r="H184" s="8" t="s">
        <v>20</v>
      </c>
      <c r="I184" s="8" t="s">
        <v>21</v>
      </c>
      <c r="J184" s="4" t="str">
        <f>"181026000387"</f>
        <v>181026000387</v>
      </c>
    </row>
    <row r="185" spans="1:10" ht="24.95" customHeight="1">
      <c r="A185" s="4">
        <v>181</v>
      </c>
      <c r="B185" s="6" t="s">
        <v>13</v>
      </c>
      <c r="C185" s="6" t="s">
        <v>266</v>
      </c>
      <c r="D185" s="7" t="s">
        <v>147</v>
      </c>
      <c r="E185" s="6" t="str">
        <f>"4510260143"</f>
        <v>4510260143</v>
      </c>
      <c r="F185" s="6">
        <v>4</v>
      </c>
      <c r="G185" s="8" t="s">
        <v>267</v>
      </c>
      <c r="H185" s="8" t="s">
        <v>17</v>
      </c>
      <c r="I185" s="8" t="s">
        <v>21</v>
      </c>
      <c r="J185" s="4" t="str">
        <f>"181026000304"</f>
        <v>181026000304</v>
      </c>
    </row>
    <row r="186" spans="1:10" ht="24.95" customHeight="1">
      <c r="A186" s="4">
        <v>182</v>
      </c>
      <c r="B186" s="9"/>
      <c r="C186" s="9"/>
      <c r="D186" s="10"/>
      <c r="E186" s="9"/>
      <c r="F186" s="9"/>
      <c r="G186" s="8" t="s">
        <v>268</v>
      </c>
      <c r="H186" s="8" t="s">
        <v>17</v>
      </c>
      <c r="I186" s="8" t="s">
        <v>26</v>
      </c>
      <c r="J186" s="4" t="str">
        <f>"181026000206"</f>
        <v>181026000206</v>
      </c>
    </row>
    <row r="187" spans="1:10" ht="24.95" customHeight="1">
      <c r="A187" s="4">
        <v>183</v>
      </c>
      <c r="B187" s="9"/>
      <c r="C187" s="9"/>
      <c r="D187" s="10"/>
      <c r="E187" s="9"/>
      <c r="F187" s="9"/>
      <c r="G187" s="8" t="s">
        <v>269</v>
      </c>
      <c r="H187" s="8" t="s">
        <v>17</v>
      </c>
      <c r="I187" s="8" t="s">
        <v>21</v>
      </c>
      <c r="J187" s="4" t="str">
        <f>"181026000257"</f>
        <v>181026000257</v>
      </c>
    </row>
    <row r="188" spans="1:10" ht="24.95" customHeight="1">
      <c r="A188" s="4">
        <v>184</v>
      </c>
      <c r="B188" s="9"/>
      <c r="C188" s="9"/>
      <c r="D188" s="10"/>
      <c r="E188" s="9"/>
      <c r="F188" s="9"/>
      <c r="G188" s="8" t="s">
        <v>270</v>
      </c>
      <c r="H188" s="8" t="s">
        <v>20</v>
      </c>
      <c r="I188" s="8" t="s">
        <v>26</v>
      </c>
      <c r="J188" s="4" t="str">
        <f>"181026000135"</f>
        <v>181026000135</v>
      </c>
    </row>
    <row r="189" spans="1:10" ht="24.95" customHeight="1">
      <c r="A189" s="4">
        <v>185</v>
      </c>
      <c r="B189" s="11"/>
      <c r="C189" s="11"/>
      <c r="D189" s="12"/>
      <c r="E189" s="11"/>
      <c r="F189" s="11"/>
      <c r="G189" s="8" t="s">
        <v>271</v>
      </c>
      <c r="H189" s="8" t="s">
        <v>20</v>
      </c>
      <c r="I189" s="8" t="s">
        <v>26</v>
      </c>
      <c r="J189" s="4" t="str">
        <f>"181026000074"</f>
        <v>181026000074</v>
      </c>
    </row>
    <row r="190" spans="1:10" ht="24.95" customHeight="1">
      <c r="A190" s="4">
        <v>186</v>
      </c>
      <c r="B190" s="6" t="s">
        <v>13</v>
      </c>
      <c r="C190" s="6" t="s">
        <v>272</v>
      </c>
      <c r="D190" s="7" t="s">
        <v>147</v>
      </c>
      <c r="E190" s="6" t="str">
        <f>"4510260144"</f>
        <v>4510260144</v>
      </c>
      <c r="F190" s="6">
        <v>2</v>
      </c>
      <c r="G190" s="8" t="s">
        <v>273</v>
      </c>
      <c r="H190" s="8" t="s">
        <v>17</v>
      </c>
      <c r="I190" s="8" t="s">
        <v>21</v>
      </c>
      <c r="J190" s="4" t="str">
        <f>"181026000390"</f>
        <v>181026000390</v>
      </c>
    </row>
    <row r="191" spans="1:10" ht="24.95" customHeight="1">
      <c r="A191" s="4">
        <v>187</v>
      </c>
      <c r="B191" s="11"/>
      <c r="C191" s="11"/>
      <c r="D191" s="12"/>
      <c r="E191" s="11"/>
      <c r="F191" s="11"/>
      <c r="G191" s="8" t="s">
        <v>274</v>
      </c>
      <c r="H191" s="8" t="s">
        <v>20</v>
      </c>
      <c r="I191" s="8" t="s">
        <v>26</v>
      </c>
      <c r="J191" s="4" t="str">
        <f>"181026000379"</f>
        <v>181026000379</v>
      </c>
    </row>
    <row r="192" spans="1:10" ht="24.95" customHeight="1">
      <c r="A192" s="4">
        <v>188</v>
      </c>
      <c r="B192" s="6" t="s">
        <v>13</v>
      </c>
      <c r="C192" s="6" t="s">
        <v>89</v>
      </c>
      <c r="D192" s="7" t="s">
        <v>252</v>
      </c>
      <c r="E192" s="6" t="str">
        <f>"4510260145"</f>
        <v>4510260145</v>
      </c>
      <c r="F192" s="6">
        <v>6</v>
      </c>
      <c r="G192" s="8" t="s">
        <v>275</v>
      </c>
      <c r="H192" s="8" t="s">
        <v>17</v>
      </c>
      <c r="I192" s="8" t="s">
        <v>18</v>
      </c>
      <c r="J192" s="4" t="str">
        <f>"181026000252"</f>
        <v>181026000252</v>
      </c>
    </row>
    <row r="193" spans="1:10" ht="24.95" customHeight="1">
      <c r="A193" s="4">
        <v>189</v>
      </c>
      <c r="B193" s="9"/>
      <c r="C193" s="9"/>
      <c r="D193" s="10"/>
      <c r="E193" s="9"/>
      <c r="F193" s="9"/>
      <c r="G193" s="8" t="s">
        <v>276</v>
      </c>
      <c r="H193" s="8" t="s">
        <v>20</v>
      </c>
      <c r="I193" s="8" t="s">
        <v>21</v>
      </c>
      <c r="J193" s="4" t="str">
        <f>"181026000228"</f>
        <v>181026000228</v>
      </c>
    </row>
    <row r="194" spans="1:10" ht="24.95" customHeight="1">
      <c r="A194" s="4">
        <v>190</v>
      </c>
      <c r="B194" s="9"/>
      <c r="C194" s="9"/>
      <c r="D194" s="10"/>
      <c r="E194" s="9"/>
      <c r="F194" s="9"/>
      <c r="G194" s="8" t="s">
        <v>277</v>
      </c>
      <c r="H194" s="8" t="s">
        <v>20</v>
      </c>
      <c r="I194" s="8" t="s">
        <v>21</v>
      </c>
      <c r="J194" s="4" t="str">
        <f>"181026000260"</f>
        <v>181026000260</v>
      </c>
    </row>
    <row r="195" spans="1:10" ht="24.95" customHeight="1">
      <c r="A195" s="4">
        <v>191</v>
      </c>
      <c r="B195" s="9"/>
      <c r="C195" s="9"/>
      <c r="D195" s="10"/>
      <c r="E195" s="9"/>
      <c r="F195" s="9"/>
      <c r="G195" s="8" t="s">
        <v>278</v>
      </c>
      <c r="H195" s="8" t="s">
        <v>20</v>
      </c>
      <c r="I195" s="8" t="s">
        <v>26</v>
      </c>
      <c r="J195" s="4" t="str">
        <f>"181026000430"</f>
        <v>181026000430</v>
      </c>
    </row>
    <row r="196" spans="1:10" ht="24.95" customHeight="1">
      <c r="A196" s="4">
        <v>192</v>
      </c>
      <c r="B196" s="9"/>
      <c r="C196" s="9"/>
      <c r="D196" s="10"/>
      <c r="E196" s="9"/>
      <c r="F196" s="9"/>
      <c r="G196" s="8" t="s">
        <v>279</v>
      </c>
      <c r="H196" s="8" t="s">
        <v>20</v>
      </c>
      <c r="I196" s="8" t="s">
        <v>21</v>
      </c>
      <c r="J196" s="4" t="str">
        <f>"181026000105"</f>
        <v>181026000105</v>
      </c>
    </row>
    <row r="197" spans="1:10" ht="24.95" customHeight="1">
      <c r="A197" s="4">
        <v>193</v>
      </c>
      <c r="B197" s="9"/>
      <c r="C197" s="9"/>
      <c r="D197" s="10"/>
      <c r="E197" s="9"/>
      <c r="F197" s="9"/>
      <c r="G197" s="8" t="s">
        <v>280</v>
      </c>
      <c r="H197" s="8" t="s">
        <v>20</v>
      </c>
      <c r="I197" s="8" t="s">
        <v>21</v>
      </c>
      <c r="J197" s="4" t="str">
        <f>"181026000195"</f>
        <v>181026000195</v>
      </c>
    </row>
    <row r="198" spans="1:10" ht="24.95" customHeight="1">
      <c r="A198" s="4">
        <v>194</v>
      </c>
      <c r="B198" s="9"/>
      <c r="C198" s="9"/>
      <c r="D198" s="10"/>
      <c r="E198" s="9"/>
      <c r="F198" s="9"/>
      <c r="G198" s="8" t="s">
        <v>281</v>
      </c>
      <c r="H198" s="8" t="s">
        <v>17</v>
      </c>
      <c r="I198" s="8" t="s">
        <v>21</v>
      </c>
      <c r="J198" s="4" t="str">
        <f>"181026000229"</f>
        <v>181026000229</v>
      </c>
    </row>
    <row r="199" spans="1:10" ht="24.95" customHeight="1">
      <c r="A199" s="4">
        <v>195</v>
      </c>
      <c r="B199" s="9"/>
      <c r="C199" s="9"/>
      <c r="D199" s="10"/>
      <c r="E199" s="9"/>
      <c r="F199" s="9"/>
      <c r="G199" s="8" t="s">
        <v>282</v>
      </c>
      <c r="H199" s="8" t="s">
        <v>17</v>
      </c>
      <c r="I199" s="8" t="s">
        <v>21</v>
      </c>
      <c r="J199" s="4" t="str">
        <f>"181026000303"</f>
        <v>181026000303</v>
      </c>
    </row>
    <row r="200" spans="1:10" ht="24.95" customHeight="1">
      <c r="A200" s="4">
        <v>196</v>
      </c>
      <c r="B200" s="9"/>
      <c r="C200" s="9"/>
      <c r="D200" s="10"/>
      <c r="E200" s="9"/>
      <c r="F200" s="9"/>
      <c r="G200" s="8" t="s">
        <v>283</v>
      </c>
      <c r="H200" s="8" t="s">
        <v>17</v>
      </c>
      <c r="I200" s="8" t="s">
        <v>26</v>
      </c>
      <c r="J200" s="4" t="str">
        <f>"181026000136"</f>
        <v>181026000136</v>
      </c>
    </row>
    <row r="201" spans="1:10" ht="24.95" customHeight="1">
      <c r="A201" s="4">
        <v>197</v>
      </c>
      <c r="B201" s="11"/>
      <c r="C201" s="11"/>
      <c r="D201" s="12"/>
      <c r="E201" s="11"/>
      <c r="F201" s="11"/>
      <c r="G201" s="8" t="s">
        <v>284</v>
      </c>
      <c r="H201" s="8" t="s">
        <v>20</v>
      </c>
      <c r="I201" s="8" t="s">
        <v>21</v>
      </c>
      <c r="J201" s="4" t="str">
        <f>"181026000193"</f>
        <v>181026000193</v>
      </c>
    </row>
    <row r="202" spans="1:10" ht="24.95" customHeight="1">
      <c r="A202" s="4">
        <v>198</v>
      </c>
      <c r="B202" s="4" t="s">
        <v>13</v>
      </c>
      <c r="C202" s="4" t="s">
        <v>89</v>
      </c>
      <c r="D202" s="13" t="s">
        <v>285</v>
      </c>
      <c r="E202" s="4" t="str">
        <f>"4510260146"</f>
        <v>4510260146</v>
      </c>
      <c r="F202" s="4">
        <v>1</v>
      </c>
      <c r="G202" s="8" t="s">
        <v>286</v>
      </c>
      <c r="H202" s="8" t="s">
        <v>20</v>
      </c>
      <c r="I202" s="8" t="s">
        <v>21</v>
      </c>
      <c r="J202" s="4" t="str">
        <f>"181026000225"</f>
        <v>181026000225</v>
      </c>
    </row>
    <row r="203" spans="1:10" ht="24.95" customHeight="1">
      <c r="A203" s="4">
        <v>199</v>
      </c>
      <c r="B203" s="4" t="s">
        <v>13</v>
      </c>
      <c r="C203" s="4" t="s">
        <v>89</v>
      </c>
      <c r="D203" s="13" t="s">
        <v>287</v>
      </c>
      <c r="E203" s="4" t="str">
        <f>"4510260147"</f>
        <v>4510260147</v>
      </c>
      <c r="F203" s="4">
        <v>1</v>
      </c>
      <c r="G203" s="8" t="s">
        <v>288</v>
      </c>
      <c r="H203" s="8" t="s">
        <v>20</v>
      </c>
      <c r="I203" s="8" t="s">
        <v>21</v>
      </c>
      <c r="J203" s="4" t="str">
        <f>"181026000455"</f>
        <v>181026000455</v>
      </c>
    </row>
    <row r="204" spans="1:10" ht="24.95" customHeight="1">
      <c r="A204" s="4">
        <v>200</v>
      </c>
      <c r="B204" s="6" t="s">
        <v>13</v>
      </c>
      <c r="C204" s="6" t="s">
        <v>289</v>
      </c>
      <c r="D204" s="7" t="s">
        <v>147</v>
      </c>
      <c r="E204" s="6" t="str">
        <f>"4510260151"</f>
        <v>4510260151</v>
      </c>
      <c r="F204" s="6">
        <v>5</v>
      </c>
      <c r="G204" s="8" t="s">
        <v>290</v>
      </c>
      <c r="H204" s="8" t="s">
        <v>20</v>
      </c>
      <c r="I204" s="8" t="s">
        <v>26</v>
      </c>
      <c r="J204" s="4" t="str">
        <f>"181026000295"</f>
        <v>181026000295</v>
      </c>
    </row>
    <row r="205" spans="1:10" ht="24.95" customHeight="1">
      <c r="A205" s="4">
        <v>201</v>
      </c>
      <c r="B205" s="9"/>
      <c r="C205" s="9"/>
      <c r="D205" s="10"/>
      <c r="E205" s="9"/>
      <c r="F205" s="9"/>
      <c r="G205" s="8" t="s">
        <v>291</v>
      </c>
      <c r="H205" s="8" t="s">
        <v>20</v>
      </c>
      <c r="I205" s="8" t="s">
        <v>21</v>
      </c>
      <c r="J205" s="4" t="str">
        <f>"181026000429"</f>
        <v>181026000429</v>
      </c>
    </row>
    <row r="206" spans="1:10" ht="24.95" customHeight="1">
      <c r="A206" s="4">
        <v>202</v>
      </c>
      <c r="B206" s="9"/>
      <c r="C206" s="9"/>
      <c r="D206" s="10"/>
      <c r="E206" s="9"/>
      <c r="F206" s="9"/>
      <c r="G206" s="8" t="s">
        <v>292</v>
      </c>
      <c r="H206" s="8" t="s">
        <v>20</v>
      </c>
      <c r="I206" s="8" t="s">
        <v>21</v>
      </c>
      <c r="J206" s="4" t="str">
        <f>"181026000211"</f>
        <v>181026000211</v>
      </c>
    </row>
    <row r="207" spans="1:10" ht="24.95" customHeight="1">
      <c r="A207" s="4">
        <v>203</v>
      </c>
      <c r="B207" s="9"/>
      <c r="C207" s="9"/>
      <c r="D207" s="10"/>
      <c r="E207" s="9"/>
      <c r="F207" s="9"/>
      <c r="G207" s="8" t="s">
        <v>293</v>
      </c>
      <c r="H207" s="8" t="s">
        <v>20</v>
      </c>
      <c r="I207" s="8" t="s">
        <v>21</v>
      </c>
      <c r="J207" s="4" t="str">
        <f>"181026000371"</f>
        <v>181026000371</v>
      </c>
    </row>
    <row r="208" spans="1:10" ht="24.95" customHeight="1">
      <c r="A208" s="4">
        <v>204</v>
      </c>
      <c r="B208" s="9"/>
      <c r="C208" s="9"/>
      <c r="D208" s="10"/>
      <c r="E208" s="9"/>
      <c r="F208" s="9"/>
      <c r="G208" s="8" t="s">
        <v>294</v>
      </c>
      <c r="H208" s="8" t="s">
        <v>20</v>
      </c>
      <c r="I208" s="8" t="s">
        <v>21</v>
      </c>
      <c r="J208" s="4" t="str">
        <f>"181026000287"</f>
        <v>181026000287</v>
      </c>
    </row>
    <row r="209" spans="1:10" ht="24.95" customHeight="1">
      <c r="A209" s="4">
        <v>205</v>
      </c>
      <c r="B209" s="11"/>
      <c r="C209" s="11"/>
      <c r="D209" s="12"/>
      <c r="E209" s="11"/>
      <c r="F209" s="11"/>
      <c r="G209" s="8" t="s">
        <v>295</v>
      </c>
      <c r="H209" s="8" t="s">
        <v>20</v>
      </c>
      <c r="I209" s="8" t="s">
        <v>26</v>
      </c>
      <c r="J209" s="4" t="str">
        <f>"181026000197"</f>
        <v>181026000197</v>
      </c>
    </row>
    <row r="210" spans="1:10" ht="24.95" customHeight="1">
      <c r="A210" s="4">
        <v>206</v>
      </c>
      <c r="B210" s="4" t="s">
        <v>13</v>
      </c>
      <c r="C210" s="4" t="s">
        <v>289</v>
      </c>
      <c r="D210" s="13" t="s">
        <v>182</v>
      </c>
      <c r="E210" s="4" t="str">
        <f>"4510260154"</f>
        <v>4510260154</v>
      </c>
      <c r="F210" s="4">
        <v>1</v>
      </c>
      <c r="G210" s="8" t="s">
        <v>296</v>
      </c>
      <c r="H210" s="8" t="s">
        <v>20</v>
      </c>
      <c r="I210" s="8" t="s">
        <v>21</v>
      </c>
      <c r="J210" s="4" t="str">
        <f>"181026000171"</f>
        <v>181026000171</v>
      </c>
    </row>
    <row r="211" spans="1:10" ht="24.95" customHeight="1">
      <c r="A211" s="4">
        <v>207</v>
      </c>
      <c r="B211" s="4" t="s">
        <v>13</v>
      </c>
      <c r="C211" s="4" t="s">
        <v>138</v>
      </c>
      <c r="D211" s="13" t="s">
        <v>147</v>
      </c>
      <c r="E211" s="4" t="str">
        <f>"4510260156"</f>
        <v>4510260156</v>
      </c>
      <c r="F211" s="4">
        <v>1</v>
      </c>
      <c r="G211" s="8" t="s">
        <v>297</v>
      </c>
      <c r="H211" s="8" t="s">
        <v>17</v>
      </c>
      <c r="I211" s="8" t="s">
        <v>170</v>
      </c>
      <c r="J211" s="4" t="str">
        <f>"181026000374"</f>
        <v>181026000374</v>
      </c>
    </row>
    <row r="212" spans="1:10" ht="24.95" customHeight="1">
      <c r="A212" s="4">
        <v>208</v>
      </c>
      <c r="B212" s="4" t="s">
        <v>13</v>
      </c>
      <c r="C212" s="4" t="s">
        <v>298</v>
      </c>
      <c r="D212" s="13" t="s">
        <v>147</v>
      </c>
      <c r="E212" s="4" t="str">
        <f>"4510260157"</f>
        <v>4510260157</v>
      </c>
      <c r="F212" s="4">
        <v>1</v>
      </c>
      <c r="G212" s="8" t="s">
        <v>299</v>
      </c>
      <c r="H212" s="8" t="s">
        <v>17</v>
      </c>
      <c r="I212" s="8" t="s">
        <v>170</v>
      </c>
      <c r="J212" s="4" t="str">
        <f>"181026000382"</f>
        <v>181026000382</v>
      </c>
    </row>
    <row r="213" spans="1:10" ht="24.95" customHeight="1">
      <c r="A213" s="4">
        <v>209</v>
      </c>
      <c r="B213" s="4" t="s">
        <v>13</v>
      </c>
      <c r="C213" s="4" t="s">
        <v>300</v>
      </c>
      <c r="D213" s="13" t="s">
        <v>147</v>
      </c>
      <c r="E213" s="4" t="str">
        <f>"4510260158"</f>
        <v>4510260158</v>
      </c>
      <c r="F213" s="4">
        <v>1</v>
      </c>
      <c r="G213" s="8" t="s">
        <v>301</v>
      </c>
      <c r="H213" s="8" t="s">
        <v>17</v>
      </c>
      <c r="I213" s="8" t="s">
        <v>21</v>
      </c>
      <c r="J213" s="4" t="str">
        <f>"181026000047"</f>
        <v>181026000047</v>
      </c>
    </row>
    <row r="214" spans="1:10" ht="24.95" customHeight="1">
      <c r="A214" s="4">
        <v>210</v>
      </c>
      <c r="B214" s="6" t="s">
        <v>13</v>
      </c>
      <c r="C214" s="6" t="s">
        <v>302</v>
      </c>
      <c r="D214" s="7" t="s">
        <v>147</v>
      </c>
      <c r="E214" s="6" t="str">
        <f>"4510260159"</f>
        <v>4510260159</v>
      </c>
      <c r="F214" s="6">
        <v>8</v>
      </c>
      <c r="G214" s="8" t="s">
        <v>303</v>
      </c>
      <c r="H214" s="8" t="s">
        <v>20</v>
      </c>
      <c r="I214" s="8" t="s">
        <v>30</v>
      </c>
      <c r="J214" s="4" t="str">
        <f>"181026000458"</f>
        <v>181026000458</v>
      </c>
    </row>
    <row r="215" spans="1:10" ht="24.95" customHeight="1">
      <c r="A215" s="4">
        <v>211</v>
      </c>
      <c r="B215" s="9"/>
      <c r="C215" s="9"/>
      <c r="D215" s="10"/>
      <c r="E215" s="9"/>
      <c r="F215" s="9"/>
      <c r="G215" s="8" t="s">
        <v>304</v>
      </c>
      <c r="H215" s="8" t="s">
        <v>17</v>
      </c>
      <c r="I215" s="8" t="s">
        <v>26</v>
      </c>
      <c r="J215" s="4" t="str">
        <f>"181026000333"</f>
        <v>181026000333</v>
      </c>
    </row>
    <row r="216" spans="1:10" ht="24.95" customHeight="1">
      <c r="A216" s="4">
        <v>212</v>
      </c>
      <c r="B216" s="9"/>
      <c r="C216" s="9"/>
      <c r="D216" s="10"/>
      <c r="E216" s="9"/>
      <c r="F216" s="9"/>
      <c r="G216" s="8" t="s">
        <v>305</v>
      </c>
      <c r="H216" s="8" t="s">
        <v>17</v>
      </c>
      <c r="I216" s="8" t="s">
        <v>21</v>
      </c>
      <c r="J216" s="4" t="str">
        <f>"181026000222"</f>
        <v>181026000222</v>
      </c>
    </row>
    <row r="217" spans="1:10" ht="24.95" customHeight="1">
      <c r="A217" s="4">
        <v>213</v>
      </c>
      <c r="B217" s="9"/>
      <c r="C217" s="9"/>
      <c r="D217" s="10"/>
      <c r="E217" s="9"/>
      <c r="F217" s="9"/>
      <c r="G217" s="8" t="s">
        <v>306</v>
      </c>
      <c r="H217" s="8" t="s">
        <v>20</v>
      </c>
      <c r="I217" s="8" t="s">
        <v>21</v>
      </c>
      <c r="J217" s="4" t="str">
        <f>"181026000160"</f>
        <v>181026000160</v>
      </c>
    </row>
    <row r="218" spans="1:10" ht="24.95" customHeight="1">
      <c r="A218" s="4">
        <v>214</v>
      </c>
      <c r="B218" s="9"/>
      <c r="C218" s="9"/>
      <c r="D218" s="10"/>
      <c r="E218" s="9"/>
      <c r="F218" s="9"/>
      <c r="G218" s="8" t="s">
        <v>307</v>
      </c>
      <c r="H218" s="8" t="s">
        <v>20</v>
      </c>
      <c r="I218" s="8" t="s">
        <v>21</v>
      </c>
      <c r="J218" s="4" t="str">
        <f>"181026000345"</f>
        <v>181026000345</v>
      </c>
    </row>
    <row r="219" spans="1:10" ht="24.95" customHeight="1">
      <c r="A219" s="4">
        <v>215</v>
      </c>
      <c r="B219" s="9"/>
      <c r="C219" s="9"/>
      <c r="D219" s="10"/>
      <c r="E219" s="9"/>
      <c r="F219" s="9"/>
      <c r="G219" s="8" t="s">
        <v>308</v>
      </c>
      <c r="H219" s="8" t="s">
        <v>20</v>
      </c>
      <c r="I219" s="8" t="s">
        <v>21</v>
      </c>
      <c r="J219" s="4" t="str">
        <f>"181026000231"</f>
        <v>181026000231</v>
      </c>
    </row>
    <row r="220" spans="1:10" ht="24.95" customHeight="1">
      <c r="A220" s="4">
        <v>216</v>
      </c>
      <c r="B220" s="9"/>
      <c r="C220" s="9"/>
      <c r="D220" s="10"/>
      <c r="E220" s="9"/>
      <c r="F220" s="9"/>
      <c r="G220" s="8" t="s">
        <v>309</v>
      </c>
      <c r="H220" s="8" t="s">
        <v>20</v>
      </c>
      <c r="I220" s="8" t="s">
        <v>21</v>
      </c>
      <c r="J220" s="4" t="str">
        <f>"181026000315"</f>
        <v>181026000315</v>
      </c>
    </row>
    <row r="221" spans="1:10" ht="24.95" customHeight="1">
      <c r="A221" s="4">
        <v>217</v>
      </c>
      <c r="B221" s="9"/>
      <c r="C221" s="9"/>
      <c r="D221" s="10"/>
      <c r="E221" s="9"/>
      <c r="F221" s="9"/>
      <c r="G221" s="8" t="s">
        <v>310</v>
      </c>
      <c r="H221" s="8" t="s">
        <v>20</v>
      </c>
      <c r="I221" s="8" t="s">
        <v>21</v>
      </c>
      <c r="J221" s="4" t="str">
        <f>"181026000068"</f>
        <v>181026000068</v>
      </c>
    </row>
    <row r="222" spans="1:10" ht="24.95" customHeight="1">
      <c r="A222" s="4">
        <v>218</v>
      </c>
      <c r="B222" s="9"/>
      <c r="C222" s="9"/>
      <c r="D222" s="10"/>
      <c r="E222" s="9"/>
      <c r="F222" s="9"/>
      <c r="G222" s="8" t="s">
        <v>311</v>
      </c>
      <c r="H222" s="8" t="s">
        <v>20</v>
      </c>
      <c r="I222" s="8" t="s">
        <v>21</v>
      </c>
      <c r="J222" s="4" t="str">
        <f>"181026000213"</f>
        <v>181026000213</v>
      </c>
    </row>
    <row r="223" spans="1:10" ht="24.95" customHeight="1">
      <c r="A223" s="4">
        <v>219</v>
      </c>
      <c r="B223" s="9"/>
      <c r="C223" s="9"/>
      <c r="D223" s="10"/>
      <c r="E223" s="9"/>
      <c r="F223" s="9"/>
      <c r="G223" s="8" t="s">
        <v>312</v>
      </c>
      <c r="H223" s="8" t="s">
        <v>20</v>
      </c>
      <c r="I223" s="8" t="s">
        <v>21</v>
      </c>
      <c r="J223" s="4" t="str">
        <f>"181026000395"</f>
        <v>181026000395</v>
      </c>
    </row>
    <row r="224" spans="1:10" ht="24.95" customHeight="1">
      <c r="A224" s="4">
        <v>220</v>
      </c>
      <c r="B224" s="9"/>
      <c r="C224" s="9"/>
      <c r="D224" s="10"/>
      <c r="E224" s="9"/>
      <c r="F224" s="9"/>
      <c r="G224" s="8" t="s">
        <v>313</v>
      </c>
      <c r="H224" s="8" t="s">
        <v>17</v>
      </c>
      <c r="I224" s="8" t="s">
        <v>21</v>
      </c>
      <c r="J224" s="4" t="str">
        <f>"181026000162"</f>
        <v>181026000162</v>
      </c>
    </row>
    <row r="225" spans="1:10" ht="24.95" customHeight="1">
      <c r="A225" s="4">
        <v>221</v>
      </c>
      <c r="B225" s="9"/>
      <c r="C225" s="9"/>
      <c r="D225" s="10"/>
      <c r="E225" s="9"/>
      <c r="F225" s="9"/>
      <c r="G225" s="8" t="s">
        <v>314</v>
      </c>
      <c r="H225" s="8" t="s">
        <v>17</v>
      </c>
      <c r="I225" s="8" t="s">
        <v>21</v>
      </c>
      <c r="J225" s="4" t="str">
        <f>"181026000268"</f>
        <v>181026000268</v>
      </c>
    </row>
    <row r="226" spans="1:10" ht="24.95" customHeight="1">
      <c r="A226" s="4">
        <v>222</v>
      </c>
      <c r="B226" s="9"/>
      <c r="C226" s="9"/>
      <c r="D226" s="10"/>
      <c r="E226" s="9"/>
      <c r="F226" s="9"/>
      <c r="G226" s="8" t="s">
        <v>315</v>
      </c>
      <c r="H226" s="8" t="s">
        <v>20</v>
      </c>
      <c r="I226" s="8" t="s">
        <v>21</v>
      </c>
      <c r="J226" s="4" t="str">
        <f>"181026000040"</f>
        <v>181026000040</v>
      </c>
    </row>
    <row r="227" spans="1:10" ht="24.95" customHeight="1">
      <c r="A227" s="4">
        <v>223</v>
      </c>
      <c r="B227" s="9"/>
      <c r="C227" s="9"/>
      <c r="D227" s="10"/>
      <c r="E227" s="9"/>
      <c r="F227" s="9"/>
      <c r="G227" s="8" t="s">
        <v>316</v>
      </c>
      <c r="H227" s="8" t="s">
        <v>17</v>
      </c>
      <c r="I227" s="8" t="s">
        <v>21</v>
      </c>
      <c r="J227" s="4" t="str">
        <f>"181026000214"</f>
        <v>181026000214</v>
      </c>
    </row>
    <row r="228" spans="1:10" ht="24.95" customHeight="1">
      <c r="A228" s="4">
        <v>224</v>
      </c>
      <c r="B228" s="9"/>
      <c r="C228" s="9"/>
      <c r="D228" s="10"/>
      <c r="E228" s="9"/>
      <c r="F228" s="9"/>
      <c r="G228" s="8" t="s">
        <v>317</v>
      </c>
      <c r="H228" s="8" t="s">
        <v>17</v>
      </c>
      <c r="I228" s="8" t="s">
        <v>21</v>
      </c>
      <c r="J228" s="4" t="str">
        <f>"181026000080"</f>
        <v>181026000080</v>
      </c>
    </row>
    <row r="229" spans="1:10" ht="24.95" customHeight="1">
      <c r="A229" s="4">
        <v>225</v>
      </c>
      <c r="B229" s="9"/>
      <c r="C229" s="9"/>
      <c r="D229" s="10"/>
      <c r="E229" s="9"/>
      <c r="F229" s="9"/>
      <c r="G229" s="8" t="s">
        <v>318</v>
      </c>
      <c r="H229" s="8" t="s">
        <v>20</v>
      </c>
      <c r="I229" s="8" t="s">
        <v>26</v>
      </c>
      <c r="J229" s="4" t="str">
        <f>"181026000532"</f>
        <v>181026000532</v>
      </c>
    </row>
    <row r="230" spans="1:10" ht="24.95" customHeight="1">
      <c r="A230" s="4">
        <v>226</v>
      </c>
      <c r="B230" s="9"/>
      <c r="C230" s="9"/>
      <c r="D230" s="10"/>
      <c r="E230" s="9"/>
      <c r="F230" s="9"/>
      <c r="G230" s="8" t="s">
        <v>319</v>
      </c>
      <c r="H230" s="8" t="s">
        <v>17</v>
      </c>
      <c r="I230" s="8" t="s">
        <v>21</v>
      </c>
      <c r="J230" s="4" t="str">
        <f>"181026000196"</f>
        <v>181026000196</v>
      </c>
    </row>
    <row r="231" spans="1:10" ht="24.95" customHeight="1">
      <c r="A231" s="4">
        <v>227</v>
      </c>
      <c r="B231" s="9"/>
      <c r="C231" s="9"/>
      <c r="D231" s="10"/>
      <c r="E231" s="9"/>
      <c r="F231" s="9"/>
      <c r="G231" s="8" t="s">
        <v>320</v>
      </c>
      <c r="H231" s="8" t="s">
        <v>20</v>
      </c>
      <c r="I231" s="8" t="s">
        <v>26</v>
      </c>
      <c r="J231" s="4" t="str">
        <f>"181026000149"</f>
        <v>181026000149</v>
      </c>
    </row>
    <row r="232" spans="1:10" ht="24.95" customHeight="1">
      <c r="A232" s="4">
        <v>228</v>
      </c>
      <c r="B232" s="9"/>
      <c r="C232" s="9"/>
      <c r="D232" s="10"/>
      <c r="E232" s="9"/>
      <c r="F232" s="9"/>
      <c r="G232" s="8" t="s">
        <v>321</v>
      </c>
      <c r="H232" s="8" t="s">
        <v>20</v>
      </c>
      <c r="I232" s="8" t="s">
        <v>21</v>
      </c>
      <c r="J232" s="4" t="str">
        <f>"181026000286"</f>
        <v>181026000286</v>
      </c>
    </row>
    <row r="233" spans="1:10" ht="24.95" customHeight="1">
      <c r="A233" s="4">
        <v>229</v>
      </c>
      <c r="B233" s="11"/>
      <c r="C233" s="11"/>
      <c r="D233" s="12"/>
      <c r="E233" s="11"/>
      <c r="F233" s="11"/>
      <c r="G233" s="8" t="s">
        <v>322</v>
      </c>
      <c r="H233" s="8" t="s">
        <v>20</v>
      </c>
      <c r="I233" s="8" t="s">
        <v>26</v>
      </c>
      <c r="J233" s="4" t="str">
        <f>"181026000464"</f>
        <v>181026000464</v>
      </c>
    </row>
    <row r="234" spans="1:10" ht="24.95" customHeight="1">
      <c r="A234" s="4">
        <v>230</v>
      </c>
      <c r="B234" s="4" t="s">
        <v>13</v>
      </c>
      <c r="C234" s="4" t="s">
        <v>302</v>
      </c>
      <c r="D234" s="13" t="s">
        <v>69</v>
      </c>
      <c r="E234" s="4" t="str">
        <f>"4510260160"</f>
        <v>4510260160</v>
      </c>
      <c r="F234" s="4">
        <v>1</v>
      </c>
      <c r="G234" s="8" t="s">
        <v>323</v>
      </c>
      <c r="H234" s="8" t="s">
        <v>20</v>
      </c>
      <c r="I234" s="8" t="s">
        <v>21</v>
      </c>
      <c r="J234" s="4" t="str">
        <f>"181026000132"</f>
        <v>181026000132</v>
      </c>
    </row>
    <row r="235" spans="1:10" ht="24.95" customHeight="1">
      <c r="A235" s="4">
        <v>231</v>
      </c>
      <c r="B235" s="6" t="s">
        <v>13</v>
      </c>
      <c r="C235" s="6" t="s">
        <v>302</v>
      </c>
      <c r="D235" s="7" t="s">
        <v>182</v>
      </c>
      <c r="E235" s="6" t="str">
        <f>"4510260161"</f>
        <v>4510260161</v>
      </c>
      <c r="F235" s="6">
        <v>2</v>
      </c>
      <c r="G235" s="8" t="s">
        <v>324</v>
      </c>
      <c r="H235" s="8" t="s">
        <v>17</v>
      </c>
      <c r="I235" s="8" t="s">
        <v>21</v>
      </c>
      <c r="J235" s="4" t="str">
        <f>"181026000319"</f>
        <v>181026000319</v>
      </c>
    </row>
    <row r="236" spans="1:10" ht="24.95" customHeight="1">
      <c r="A236" s="4">
        <v>232</v>
      </c>
      <c r="B236" s="9"/>
      <c r="C236" s="9"/>
      <c r="D236" s="10"/>
      <c r="E236" s="9"/>
      <c r="F236" s="9"/>
      <c r="G236" s="8" t="s">
        <v>325</v>
      </c>
      <c r="H236" s="8" t="s">
        <v>20</v>
      </c>
      <c r="I236" s="8" t="s">
        <v>21</v>
      </c>
      <c r="J236" s="4" t="str">
        <f>"181026000263"</f>
        <v>181026000263</v>
      </c>
    </row>
    <row r="237" spans="1:10" ht="24.95" customHeight="1">
      <c r="A237" s="4">
        <v>233</v>
      </c>
      <c r="B237" s="11"/>
      <c r="C237" s="11"/>
      <c r="D237" s="12"/>
      <c r="E237" s="11"/>
      <c r="F237" s="11"/>
      <c r="G237" s="8" t="s">
        <v>326</v>
      </c>
      <c r="H237" s="8" t="s">
        <v>17</v>
      </c>
      <c r="I237" s="8" t="s">
        <v>21</v>
      </c>
      <c r="J237" s="4" t="str">
        <f>"181026000075"</f>
        <v>181026000075</v>
      </c>
    </row>
    <row r="238" spans="1:10" ht="24.95" customHeight="1">
      <c r="A238" s="4">
        <v>234</v>
      </c>
      <c r="B238" s="4" t="s">
        <v>13</v>
      </c>
      <c r="C238" s="4" t="s">
        <v>302</v>
      </c>
      <c r="D238" s="13" t="s">
        <v>83</v>
      </c>
      <c r="E238" s="4" t="str">
        <f>"4510260162"</f>
        <v>4510260162</v>
      </c>
      <c r="F238" s="4">
        <v>1</v>
      </c>
      <c r="G238" s="8" t="s">
        <v>327</v>
      </c>
      <c r="H238" s="8" t="s">
        <v>20</v>
      </c>
      <c r="I238" s="8" t="s">
        <v>21</v>
      </c>
      <c r="J238" s="4" t="str">
        <f>"181026000450"</f>
        <v>181026000450</v>
      </c>
    </row>
    <row r="239" spans="1:10" ht="24.95" customHeight="1">
      <c r="A239" s="4">
        <v>235</v>
      </c>
      <c r="B239" s="6" t="s">
        <v>13</v>
      </c>
      <c r="C239" s="6" t="s">
        <v>328</v>
      </c>
      <c r="D239" s="7" t="s">
        <v>147</v>
      </c>
      <c r="E239" s="6" t="str">
        <f>"4510260163"</f>
        <v>4510260163</v>
      </c>
      <c r="F239" s="6">
        <v>4</v>
      </c>
      <c r="G239" s="8" t="s">
        <v>329</v>
      </c>
      <c r="H239" s="8" t="s">
        <v>20</v>
      </c>
      <c r="I239" s="8" t="s">
        <v>18</v>
      </c>
      <c r="J239" s="4" t="str">
        <f>"181026000301"</f>
        <v>181026000301</v>
      </c>
    </row>
    <row r="240" spans="1:10" ht="24.95" customHeight="1">
      <c r="A240" s="4">
        <v>236</v>
      </c>
      <c r="B240" s="9"/>
      <c r="C240" s="9"/>
      <c r="D240" s="10"/>
      <c r="E240" s="9"/>
      <c r="F240" s="9"/>
      <c r="G240" s="8" t="s">
        <v>330</v>
      </c>
      <c r="H240" s="8" t="s">
        <v>20</v>
      </c>
      <c r="I240" s="8" t="s">
        <v>21</v>
      </c>
      <c r="J240" s="4" t="str">
        <f>"181026000019"</f>
        <v>181026000019</v>
      </c>
    </row>
    <row r="241" spans="1:10" ht="24.95" customHeight="1">
      <c r="A241" s="4">
        <v>237</v>
      </c>
      <c r="B241" s="9"/>
      <c r="C241" s="9"/>
      <c r="D241" s="10"/>
      <c r="E241" s="9"/>
      <c r="F241" s="9"/>
      <c r="G241" s="8" t="s">
        <v>331</v>
      </c>
      <c r="H241" s="8" t="s">
        <v>20</v>
      </c>
      <c r="I241" s="8" t="s">
        <v>26</v>
      </c>
      <c r="J241" s="4" t="str">
        <f>"181026000066"</f>
        <v>181026000066</v>
      </c>
    </row>
    <row r="242" spans="1:10" ht="24.95" customHeight="1">
      <c r="A242" s="4">
        <v>238</v>
      </c>
      <c r="B242" s="11"/>
      <c r="C242" s="11"/>
      <c r="D242" s="12"/>
      <c r="E242" s="11"/>
      <c r="F242" s="11"/>
      <c r="G242" s="8" t="s">
        <v>332</v>
      </c>
      <c r="H242" s="8" t="s">
        <v>20</v>
      </c>
      <c r="I242" s="8" t="s">
        <v>21</v>
      </c>
      <c r="J242" s="4" t="str">
        <f>"181026000298"</f>
        <v>181026000298</v>
      </c>
    </row>
    <row r="243" spans="1:10" ht="24.95" customHeight="1">
      <c r="A243" s="4">
        <v>239</v>
      </c>
      <c r="B243" s="4" t="s">
        <v>13</v>
      </c>
      <c r="C243" s="4" t="s">
        <v>328</v>
      </c>
      <c r="D243" s="13" t="s">
        <v>69</v>
      </c>
      <c r="E243" s="4" t="str">
        <f>"4510260165"</f>
        <v>4510260165</v>
      </c>
      <c r="F243" s="4">
        <v>1</v>
      </c>
      <c r="G243" s="8" t="s">
        <v>333</v>
      </c>
      <c r="H243" s="8" t="s">
        <v>20</v>
      </c>
      <c r="I243" s="8" t="s">
        <v>21</v>
      </c>
      <c r="J243" s="4" t="str">
        <f>"181026000200"</f>
        <v>181026000200</v>
      </c>
    </row>
    <row r="244" spans="1:10" ht="24.95" customHeight="1">
      <c r="A244" s="4">
        <v>240</v>
      </c>
      <c r="B244" s="6" t="s">
        <v>13</v>
      </c>
      <c r="C244" s="6" t="s">
        <v>334</v>
      </c>
      <c r="D244" s="7" t="s">
        <v>147</v>
      </c>
      <c r="E244" s="6" t="str">
        <f>"4510260168"</f>
        <v>4510260168</v>
      </c>
      <c r="F244" s="6">
        <v>2</v>
      </c>
      <c r="G244" s="8" t="s">
        <v>335</v>
      </c>
      <c r="H244" s="8" t="s">
        <v>20</v>
      </c>
      <c r="I244" s="8" t="s">
        <v>170</v>
      </c>
      <c r="J244" s="4" t="str">
        <f>"181026000360"</f>
        <v>181026000360</v>
      </c>
    </row>
    <row r="245" spans="1:10" ht="24.95" customHeight="1">
      <c r="A245" s="4">
        <v>241</v>
      </c>
      <c r="B245" s="9"/>
      <c r="C245" s="9"/>
      <c r="D245" s="10"/>
      <c r="E245" s="9"/>
      <c r="F245" s="9"/>
      <c r="G245" s="8" t="s">
        <v>336</v>
      </c>
      <c r="H245" s="8" t="s">
        <v>17</v>
      </c>
      <c r="I245" s="8" t="s">
        <v>18</v>
      </c>
      <c r="J245" s="4" t="str">
        <f>"181026000337"</f>
        <v>181026000337</v>
      </c>
    </row>
    <row r="246" spans="1:10" ht="24.95" customHeight="1">
      <c r="A246" s="4">
        <v>242</v>
      </c>
      <c r="B246" s="9"/>
      <c r="C246" s="9"/>
      <c r="D246" s="10"/>
      <c r="E246" s="9"/>
      <c r="F246" s="9"/>
      <c r="G246" s="8" t="s">
        <v>337</v>
      </c>
      <c r="H246" s="8" t="s">
        <v>17</v>
      </c>
      <c r="I246" s="8" t="s">
        <v>21</v>
      </c>
      <c r="J246" s="4" t="str">
        <f>"181026000373"</f>
        <v>181026000373</v>
      </c>
    </row>
    <row r="247" spans="1:10" ht="24.95" customHeight="1">
      <c r="A247" s="4">
        <v>243</v>
      </c>
      <c r="B247" s="9"/>
      <c r="C247" s="9"/>
      <c r="D247" s="10"/>
      <c r="E247" s="9"/>
      <c r="F247" s="9"/>
      <c r="G247" s="8" t="s">
        <v>338</v>
      </c>
      <c r="H247" s="8" t="s">
        <v>20</v>
      </c>
      <c r="I247" s="8" t="s">
        <v>21</v>
      </c>
      <c r="J247" s="4" t="str">
        <f>"181026000344"</f>
        <v>181026000344</v>
      </c>
    </row>
    <row r="248" spans="1:10" ht="24.95" customHeight="1">
      <c r="A248" s="4">
        <v>244</v>
      </c>
      <c r="B248" s="9"/>
      <c r="C248" s="9"/>
      <c r="D248" s="10"/>
      <c r="E248" s="9"/>
      <c r="F248" s="9"/>
      <c r="G248" s="8" t="s">
        <v>339</v>
      </c>
      <c r="H248" s="8" t="s">
        <v>20</v>
      </c>
      <c r="I248" s="8" t="s">
        <v>21</v>
      </c>
      <c r="J248" s="4" t="str">
        <f>"181026000515"</f>
        <v>181026000515</v>
      </c>
    </row>
    <row r="249" spans="1:10" ht="24.95" customHeight="1">
      <c r="A249" s="4">
        <v>245</v>
      </c>
      <c r="B249" s="11"/>
      <c r="C249" s="11"/>
      <c r="D249" s="12"/>
      <c r="E249" s="11"/>
      <c r="F249" s="11"/>
      <c r="G249" s="8" t="s">
        <v>97</v>
      </c>
      <c r="H249" s="8" t="s">
        <v>20</v>
      </c>
      <c r="I249" s="8" t="s">
        <v>21</v>
      </c>
      <c r="J249" s="4" t="str">
        <f>"181026000413"</f>
        <v>181026000413</v>
      </c>
    </row>
    <row r="250" spans="1:10" ht="24.95" customHeight="1">
      <c r="A250" s="4">
        <v>246</v>
      </c>
      <c r="B250" s="4" t="s">
        <v>13</v>
      </c>
      <c r="C250" s="4" t="s">
        <v>340</v>
      </c>
      <c r="D250" s="13" t="s">
        <v>147</v>
      </c>
      <c r="E250" s="4" t="str">
        <f>"4510260169"</f>
        <v>4510260169</v>
      </c>
      <c r="F250" s="4">
        <v>1</v>
      </c>
      <c r="G250" s="8" t="s">
        <v>341</v>
      </c>
      <c r="H250" s="8" t="s">
        <v>20</v>
      </c>
      <c r="I250" s="8" t="s">
        <v>21</v>
      </c>
      <c r="J250" s="4" t="str">
        <f>"181026000242"</f>
        <v>181026000242</v>
      </c>
    </row>
    <row r="251" spans="1:10" ht="24.95" customHeight="1">
      <c r="A251" s="4">
        <v>247</v>
      </c>
      <c r="B251" s="6" t="s">
        <v>13</v>
      </c>
      <c r="C251" s="6" t="s">
        <v>342</v>
      </c>
      <c r="D251" s="7" t="s">
        <v>147</v>
      </c>
      <c r="E251" s="6" t="str">
        <f>"4510260170"</f>
        <v>4510260170</v>
      </c>
      <c r="F251" s="6">
        <v>2</v>
      </c>
      <c r="G251" s="8" t="s">
        <v>343</v>
      </c>
      <c r="H251" s="8" t="s">
        <v>17</v>
      </c>
      <c r="I251" s="8" t="s">
        <v>21</v>
      </c>
      <c r="J251" s="4" t="str">
        <f>"181026000073"</f>
        <v>181026000073</v>
      </c>
    </row>
    <row r="252" spans="1:10" ht="24.95" customHeight="1">
      <c r="A252" s="4">
        <v>248</v>
      </c>
      <c r="B252" s="11"/>
      <c r="C252" s="11"/>
      <c r="D252" s="12"/>
      <c r="E252" s="11"/>
      <c r="F252" s="11"/>
      <c r="G252" s="8" t="s">
        <v>344</v>
      </c>
      <c r="H252" s="8" t="s">
        <v>17</v>
      </c>
      <c r="I252" s="8" t="s">
        <v>21</v>
      </c>
      <c r="J252" s="4" t="str">
        <f>"181026000158"</f>
        <v>181026000158</v>
      </c>
    </row>
    <row r="253" spans="1:10" ht="24.95" customHeight="1">
      <c r="A253" s="4">
        <v>249</v>
      </c>
      <c r="B253" s="6" t="s">
        <v>13</v>
      </c>
      <c r="C253" s="6" t="s">
        <v>345</v>
      </c>
      <c r="D253" s="7" t="s">
        <v>147</v>
      </c>
      <c r="E253" s="6" t="str">
        <f>"4510260171"</f>
        <v>4510260171</v>
      </c>
      <c r="F253" s="6">
        <v>2</v>
      </c>
      <c r="G253" s="8" t="s">
        <v>346</v>
      </c>
      <c r="H253" s="8" t="s">
        <v>20</v>
      </c>
      <c r="I253" s="8" t="s">
        <v>21</v>
      </c>
      <c r="J253" s="4" t="str">
        <f>"181026000330"</f>
        <v>181026000330</v>
      </c>
    </row>
    <row r="254" spans="1:10" ht="24.95" customHeight="1">
      <c r="A254" s="4">
        <v>250</v>
      </c>
      <c r="B254" s="9"/>
      <c r="C254" s="9"/>
      <c r="D254" s="10"/>
      <c r="E254" s="9"/>
      <c r="F254" s="9"/>
      <c r="G254" s="8" t="s">
        <v>347</v>
      </c>
      <c r="H254" s="8" t="s">
        <v>20</v>
      </c>
      <c r="I254" s="8" t="s">
        <v>21</v>
      </c>
      <c r="J254" s="4" t="str">
        <f>"181026000393"</f>
        <v>181026000393</v>
      </c>
    </row>
    <row r="255" spans="1:10" ht="24.95" customHeight="1">
      <c r="A255" s="4">
        <v>251</v>
      </c>
      <c r="B255" s="9"/>
      <c r="C255" s="9"/>
      <c r="D255" s="10"/>
      <c r="E255" s="9"/>
      <c r="F255" s="9"/>
      <c r="G255" s="8" t="s">
        <v>348</v>
      </c>
      <c r="H255" s="8" t="s">
        <v>20</v>
      </c>
      <c r="I255" s="8" t="s">
        <v>21</v>
      </c>
      <c r="J255" s="4" t="str">
        <f>"181026000331"</f>
        <v>181026000331</v>
      </c>
    </row>
    <row r="256" spans="1:10" ht="24.95" customHeight="1">
      <c r="A256" s="4">
        <v>252</v>
      </c>
      <c r="B256" s="9"/>
      <c r="C256" s="9"/>
      <c r="D256" s="10"/>
      <c r="E256" s="9"/>
      <c r="F256" s="9"/>
      <c r="G256" s="8" t="s">
        <v>349</v>
      </c>
      <c r="H256" s="8" t="s">
        <v>20</v>
      </c>
      <c r="I256" s="8" t="s">
        <v>26</v>
      </c>
      <c r="J256" s="4" t="str">
        <f>"181026000363"</f>
        <v>181026000363</v>
      </c>
    </row>
    <row r="257" spans="1:10" ht="24.95" customHeight="1">
      <c r="A257" s="4">
        <v>253</v>
      </c>
      <c r="B257" s="11"/>
      <c r="C257" s="11"/>
      <c r="D257" s="12"/>
      <c r="E257" s="11"/>
      <c r="F257" s="11"/>
      <c r="G257" s="8" t="s">
        <v>350</v>
      </c>
      <c r="H257" s="8" t="s">
        <v>20</v>
      </c>
      <c r="I257" s="8" t="s">
        <v>21</v>
      </c>
      <c r="J257" s="4" t="str">
        <f>"181026000513"</f>
        <v>181026000513</v>
      </c>
    </row>
    <row r="258" spans="1:10" ht="24.95" customHeight="1">
      <c r="A258" s="4">
        <v>254</v>
      </c>
      <c r="B258" s="4" t="s">
        <v>13</v>
      </c>
      <c r="C258" s="4" t="s">
        <v>351</v>
      </c>
      <c r="D258" s="13" t="s">
        <v>147</v>
      </c>
      <c r="E258" s="4" t="str">
        <f>"4510260172"</f>
        <v>4510260172</v>
      </c>
      <c r="F258" s="4">
        <v>1</v>
      </c>
      <c r="G258" s="8" t="s">
        <v>352</v>
      </c>
      <c r="H258" s="8" t="s">
        <v>17</v>
      </c>
      <c r="I258" s="8" t="s">
        <v>21</v>
      </c>
      <c r="J258" s="4" t="str">
        <f>"181026000466"</f>
        <v>181026000466</v>
      </c>
    </row>
    <row r="259" spans="1:10" ht="24.95" customHeight="1">
      <c r="A259" s="4">
        <v>255</v>
      </c>
      <c r="B259" s="4" t="s">
        <v>13</v>
      </c>
      <c r="C259" s="4" t="s">
        <v>353</v>
      </c>
      <c r="D259" s="13" t="s">
        <v>147</v>
      </c>
      <c r="E259" s="4" t="str">
        <f>"4510260173"</f>
        <v>4510260173</v>
      </c>
      <c r="F259" s="4">
        <v>1</v>
      </c>
      <c r="G259" s="8" t="s">
        <v>354</v>
      </c>
      <c r="H259" s="8" t="s">
        <v>20</v>
      </c>
      <c r="I259" s="8" t="s">
        <v>21</v>
      </c>
      <c r="J259" s="4" t="str">
        <f>"181026000468"</f>
        <v>181026000468</v>
      </c>
    </row>
  </sheetData>
  <mergeCells count="226">
    <mergeCell ref="B251:B252"/>
    <mergeCell ref="C251:C252"/>
    <mergeCell ref="D251:D252"/>
    <mergeCell ref="E251:E252"/>
    <mergeCell ref="F251:F252"/>
    <mergeCell ref="B253:B257"/>
    <mergeCell ref="C253:C257"/>
    <mergeCell ref="D253:D257"/>
    <mergeCell ref="E253:E257"/>
    <mergeCell ref="F253:F257"/>
    <mergeCell ref="B239:B242"/>
    <mergeCell ref="C239:C242"/>
    <mergeCell ref="D239:D242"/>
    <mergeCell ref="E239:E242"/>
    <mergeCell ref="F239:F242"/>
    <mergeCell ref="B244:B249"/>
    <mergeCell ref="C244:C249"/>
    <mergeCell ref="D244:D249"/>
    <mergeCell ref="E244:E249"/>
    <mergeCell ref="F244:F249"/>
    <mergeCell ref="B214:B233"/>
    <mergeCell ref="C214:C233"/>
    <mergeCell ref="D214:D233"/>
    <mergeCell ref="E214:E233"/>
    <mergeCell ref="F214:F233"/>
    <mergeCell ref="B235:B237"/>
    <mergeCell ref="C235:C237"/>
    <mergeCell ref="D235:D237"/>
    <mergeCell ref="E235:E237"/>
    <mergeCell ref="F235:F237"/>
    <mergeCell ref="B192:B201"/>
    <mergeCell ref="C192:C201"/>
    <mergeCell ref="D192:D201"/>
    <mergeCell ref="E192:E201"/>
    <mergeCell ref="F192:F201"/>
    <mergeCell ref="B204:B209"/>
    <mergeCell ref="C204:C209"/>
    <mergeCell ref="D204:D209"/>
    <mergeCell ref="E204:E209"/>
    <mergeCell ref="F204:F209"/>
    <mergeCell ref="B185:B189"/>
    <mergeCell ref="C185:C189"/>
    <mergeCell ref="D185:D189"/>
    <mergeCell ref="E185:E189"/>
    <mergeCell ref="F185:F189"/>
    <mergeCell ref="B190:B191"/>
    <mergeCell ref="C190:C191"/>
    <mergeCell ref="D190:D191"/>
    <mergeCell ref="E190:E191"/>
    <mergeCell ref="F190:F191"/>
    <mergeCell ref="B178:B181"/>
    <mergeCell ref="C178:C181"/>
    <mergeCell ref="D178:D181"/>
    <mergeCell ref="E178:E181"/>
    <mergeCell ref="F178:F181"/>
    <mergeCell ref="B183:B184"/>
    <mergeCell ref="C183:C184"/>
    <mergeCell ref="D183:D184"/>
    <mergeCell ref="E183:E184"/>
    <mergeCell ref="F183:F184"/>
    <mergeCell ref="B170:B171"/>
    <mergeCell ref="C170:C171"/>
    <mergeCell ref="D170:D171"/>
    <mergeCell ref="E170:E171"/>
    <mergeCell ref="F170:F171"/>
    <mergeCell ref="B173:B177"/>
    <mergeCell ref="C173:C177"/>
    <mergeCell ref="D173:D177"/>
    <mergeCell ref="E173:E177"/>
    <mergeCell ref="F173:F177"/>
    <mergeCell ref="B159:B160"/>
    <mergeCell ref="C159:C160"/>
    <mergeCell ref="D159:D160"/>
    <mergeCell ref="E159:E160"/>
    <mergeCell ref="F159:F160"/>
    <mergeCell ref="B161:B168"/>
    <mergeCell ref="C161:C168"/>
    <mergeCell ref="D161:D168"/>
    <mergeCell ref="E161:E168"/>
    <mergeCell ref="F161:F168"/>
    <mergeCell ref="B150:B153"/>
    <mergeCell ref="C150:C153"/>
    <mergeCell ref="D150:D153"/>
    <mergeCell ref="E150:E153"/>
    <mergeCell ref="F150:F153"/>
    <mergeCell ref="B155:B156"/>
    <mergeCell ref="C155:C156"/>
    <mergeCell ref="D155:D156"/>
    <mergeCell ref="E155:E156"/>
    <mergeCell ref="F155:F156"/>
    <mergeCell ref="B144:B146"/>
    <mergeCell ref="C144:C146"/>
    <mergeCell ref="D144:D146"/>
    <mergeCell ref="E144:E146"/>
    <mergeCell ref="F144:F146"/>
    <mergeCell ref="B148:B149"/>
    <mergeCell ref="C148:C149"/>
    <mergeCell ref="D148:D149"/>
    <mergeCell ref="E148:E149"/>
    <mergeCell ref="F148:F149"/>
    <mergeCell ref="B138:B139"/>
    <mergeCell ref="C138:C139"/>
    <mergeCell ref="D138:D139"/>
    <mergeCell ref="E138:E139"/>
    <mergeCell ref="F138:F139"/>
    <mergeCell ref="B140:B143"/>
    <mergeCell ref="C140:C143"/>
    <mergeCell ref="D140:D143"/>
    <mergeCell ref="E140:E143"/>
    <mergeCell ref="F140:F143"/>
    <mergeCell ref="B123:B128"/>
    <mergeCell ref="C123:C128"/>
    <mergeCell ref="D123:D128"/>
    <mergeCell ref="E123:E128"/>
    <mergeCell ref="F123:F128"/>
    <mergeCell ref="B130:B136"/>
    <mergeCell ref="C130:C136"/>
    <mergeCell ref="D130:D136"/>
    <mergeCell ref="E130:E136"/>
    <mergeCell ref="F130:F136"/>
    <mergeCell ref="B97:B117"/>
    <mergeCell ref="C97:C117"/>
    <mergeCell ref="D97:D117"/>
    <mergeCell ref="E97:E117"/>
    <mergeCell ref="F97:F117"/>
    <mergeCell ref="B121:B122"/>
    <mergeCell ref="C121:C122"/>
    <mergeCell ref="D121:D122"/>
    <mergeCell ref="E121:E122"/>
    <mergeCell ref="F121:F122"/>
    <mergeCell ref="B89:B90"/>
    <mergeCell ref="C89:C90"/>
    <mergeCell ref="D89:D90"/>
    <mergeCell ref="E89:E90"/>
    <mergeCell ref="F89:F90"/>
    <mergeCell ref="B95:B96"/>
    <mergeCell ref="C95:C96"/>
    <mergeCell ref="D95:D96"/>
    <mergeCell ref="E95:E96"/>
    <mergeCell ref="F95:F96"/>
    <mergeCell ref="B81:B82"/>
    <mergeCell ref="C81:C82"/>
    <mergeCell ref="D81:D82"/>
    <mergeCell ref="E81:E82"/>
    <mergeCell ref="F81:F82"/>
    <mergeCell ref="B86:B87"/>
    <mergeCell ref="C86:C87"/>
    <mergeCell ref="D86:D87"/>
    <mergeCell ref="E86:E87"/>
    <mergeCell ref="F86:F87"/>
    <mergeCell ref="B77:B78"/>
    <mergeCell ref="C77:C78"/>
    <mergeCell ref="D77:D78"/>
    <mergeCell ref="E77:E78"/>
    <mergeCell ref="F77:F78"/>
    <mergeCell ref="B79:B80"/>
    <mergeCell ref="C79:C80"/>
    <mergeCell ref="D79:D80"/>
    <mergeCell ref="E79:E80"/>
    <mergeCell ref="F79:F80"/>
    <mergeCell ref="B71:B73"/>
    <mergeCell ref="C71:C73"/>
    <mergeCell ref="D71:D73"/>
    <mergeCell ref="E71:E73"/>
    <mergeCell ref="F71:F73"/>
    <mergeCell ref="B74:B76"/>
    <mergeCell ref="C74:C76"/>
    <mergeCell ref="D74:D76"/>
    <mergeCell ref="E74:E76"/>
    <mergeCell ref="F74:F76"/>
    <mergeCell ref="C57:C58"/>
    <mergeCell ref="D57:D58"/>
    <mergeCell ref="E57:E58"/>
    <mergeCell ref="F57:F58"/>
    <mergeCell ref="B60:B61"/>
    <mergeCell ref="C60:C61"/>
    <mergeCell ref="D60:D61"/>
    <mergeCell ref="E60:E61"/>
    <mergeCell ref="F60:F61"/>
    <mergeCell ref="B45:B46"/>
    <mergeCell ref="C45:C46"/>
    <mergeCell ref="D45:D46"/>
    <mergeCell ref="E45:E46"/>
    <mergeCell ref="F45:F46"/>
    <mergeCell ref="B49:B50"/>
    <mergeCell ref="C49:C50"/>
    <mergeCell ref="D49:D50"/>
    <mergeCell ref="E49:E50"/>
    <mergeCell ref="F49:F50"/>
    <mergeCell ref="B38:B41"/>
    <mergeCell ref="C38:C41"/>
    <mergeCell ref="D38:D41"/>
    <mergeCell ref="E38:E41"/>
    <mergeCell ref="F38:F41"/>
    <mergeCell ref="B43:B44"/>
    <mergeCell ref="C43:C44"/>
    <mergeCell ref="D43:D44"/>
    <mergeCell ref="E43:E44"/>
    <mergeCell ref="F43:F44"/>
    <mergeCell ref="B26:B34"/>
    <mergeCell ref="C26:C34"/>
    <mergeCell ref="D26:D34"/>
    <mergeCell ref="E26:E34"/>
    <mergeCell ref="F26:F34"/>
    <mergeCell ref="B35:B37"/>
    <mergeCell ref="C35:C37"/>
    <mergeCell ref="D35:D37"/>
    <mergeCell ref="E35:E37"/>
    <mergeCell ref="F35:F37"/>
    <mergeCell ref="B12:B20"/>
    <mergeCell ref="C12:C20"/>
    <mergeCell ref="D12:D20"/>
    <mergeCell ref="E12:E20"/>
    <mergeCell ref="F12:F20"/>
    <mergeCell ref="B21:B25"/>
    <mergeCell ref="C21:C25"/>
    <mergeCell ref="D21:D25"/>
    <mergeCell ref="E21:E25"/>
    <mergeCell ref="F21:F25"/>
    <mergeCell ref="A2:J2"/>
    <mergeCell ref="A3:J3"/>
    <mergeCell ref="B5:B11"/>
    <mergeCell ref="C5:C11"/>
    <mergeCell ref="D5:D11"/>
    <mergeCell ref="E5:E11"/>
    <mergeCell ref="F5:F11"/>
  </mergeCells>
  <phoneticPr fontId="1" type="noConversion"/>
  <printOptions horizontalCentered="1"/>
  <pageMargins left="0.51181102362204722" right="0.51181102362204722" top="0.74803149606299213" bottom="0.55118110236220474" header="0.31496062992125984" footer="0.31496062992125984"/>
  <pageSetup paperSize="9" orientation="landscape" horizontalDpi="180" verticalDpi="180" r:id="rId1"/>
  <headerFooter>
    <oddFooter>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免笔试面试人选</vt:lpstr>
      <vt:lpstr>免笔试面试人选!Print_Titles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2018-05-27T06:21:23Z</dcterms:created>
  <dcterms:modified xsi:type="dcterms:W3CDTF">2018-05-27T06:22:19Z</dcterms:modified>
</cp:coreProperties>
</file>